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trlProps/ctrlProp29.xml" ContentType="application/vnd.ms-excel.controlproperties+xml"/>
  <Override PartName="/xl/worksheets/sheet7.xml" ContentType="application/vnd.openxmlformats-officedocument.spreadsheetml.worksheet+xml"/>
  <Override PartName="/xl/worksheets/sheet11.xml" ContentType="application/vnd.openxmlformats-officedocument.spreadsheetml.worksheet+xml"/>
  <Override PartName="/xl/ctrlProps/ctrlProp18.xml" ContentType="application/vnd.ms-excel.controlproperties+xml"/>
  <Override PartName="/xl/ctrlProps/ctrlProp2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ctrlProps/ctrlProp15.xml" ContentType="application/vnd.ms-excel.controlproperties+xml"/>
  <Override PartName="/xl/ctrlProps/ctrlProp9.xml" ContentType="application/vnd.ms-excel.controlproperties+xml"/>
  <Override PartName="/xl/ctrlProps/ctrlProp25.xml" ContentType="application/vnd.ms-excel.controlproperties+xml"/>
  <Override PartName="/xl/ctrlProps/ctrlProp16.xml" ContentType="application/vnd.ms-excel.controlproperties+xml"/>
  <Override PartName="/xl/ctrlProps/ctrlProp24.xml" ContentType="application/vnd.ms-excel.controlproperties+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2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32.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harts/colors1.xml" ContentType="application/vnd.ms-office.chartcolorstyle+xml"/>
  <Override PartName="/docProps/core.xml" ContentType="application/vnd.openxmlformats-package.core-properties+xml"/>
  <Default Extension="bin" ContentType="application/vnd.openxmlformats-officedocument.spreadsheetml.printerSettings"/>
  <Override PartName="/xl/worksheets/sheet14.xml" ContentType="application/vnd.openxmlformats-officedocument.spreadsheetml.worksheet+xml"/>
  <Override PartName="/xl/ctrlProps/ctrlProp28.xml" ContentType="application/vnd.ms-excel.controlproperties+xml"/>
  <Override PartName="/xl/ctrlProps/ctrlProp19.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trlProps/ctrlProp17.xml" ContentType="application/vnd.ms-excel.controlproperties+xml"/>
  <Override PartName="/xl/ctrlProps/ctrlProp26.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workbookProtection lockStructure="1"/>
  <bookViews>
    <workbookView xWindow="15" yWindow="0" windowWidth="28785" windowHeight="15600" tabRatio="676" activeTab="1"/>
  </bookViews>
  <sheets>
    <sheet name="scenarijų aprašai" sheetId="4" r:id="rId1"/>
    <sheet name="scenarijų pasirinkimas" sheetId="3" r:id="rId2"/>
    <sheet name="paklausa ir pasiula" sheetId="2" r:id="rId3"/>
    <sheet name="studijų vietų sk. įvedimas" sheetId="13" r:id="rId4"/>
    <sheet name="diferencijavimo koef. įvedimas" sheetId="15" r:id="rId5"/>
    <sheet name="realus poreikis 2020" sheetId="5" state="hidden" r:id="rId6"/>
    <sheet name="pletros poreikis" sheetId="1" state="hidden" r:id="rId7"/>
    <sheet name="darbo kruvis" sheetId="16" state="hidden" r:id="rId8"/>
    <sheet name="pletros diferencijavimas" sheetId="14" state="hidden" r:id="rId9"/>
    <sheet name="isejimas i pensija" sheetId="6" state="hidden" r:id="rId10"/>
    <sheet name="isejimas is darbo" sheetId="7" state="hidden" r:id="rId11"/>
    <sheet name="nauji absolventai I pakopa" sheetId="8" state="hidden" r:id="rId12"/>
    <sheet name="nauji absolventai rezidentura" sheetId="9" state="hidden" r:id="rId13"/>
    <sheet name="nauji (ne absol)" sheetId="11" state="hidden" r:id="rId14"/>
  </sheets>
  <definedNames>
    <definedName name="_xlnm._FilterDatabase" localSheetId="2" hidden="1">'paklausa ir pasiula'!$A$1:$BW$74</definedName>
  </definedNames>
  <calcPr calcId="124519"/>
  <fileRecoveryPr repairLoad="1"/>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0" i="11"/>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K79"/>
  <c r="J79"/>
  <c r="C5" i="16"/>
  <c r="D5"/>
  <c r="E5"/>
  <c r="C6"/>
  <c r="D6"/>
  <c r="E6"/>
  <c r="C7"/>
  <c r="D7"/>
  <c r="E7"/>
  <c r="C8"/>
  <c r="D8"/>
  <c r="E8"/>
  <c r="C9"/>
  <c r="D9"/>
  <c r="E9"/>
  <c r="C10"/>
  <c r="D10"/>
  <c r="E10"/>
  <c r="C11"/>
  <c r="D11"/>
  <c r="E11"/>
  <c r="C12"/>
  <c r="D12"/>
  <c r="E12"/>
  <c r="C13"/>
  <c r="D13"/>
  <c r="E13"/>
  <c r="C14"/>
  <c r="D14"/>
  <c r="E14"/>
  <c r="C15"/>
  <c r="D15"/>
  <c r="E15"/>
  <c r="C16"/>
  <c r="D16"/>
  <c r="E16"/>
  <c r="C17"/>
  <c r="D17"/>
  <c r="E17"/>
  <c r="C18"/>
  <c r="D18"/>
  <c r="E18"/>
  <c r="C19"/>
  <c r="D19"/>
  <c r="E19"/>
  <c r="C20"/>
  <c r="D20"/>
  <c r="E20"/>
  <c r="C21"/>
  <c r="D21"/>
  <c r="E21"/>
  <c r="C22"/>
  <c r="D22"/>
  <c r="E22"/>
  <c r="C23"/>
  <c r="D23"/>
  <c r="E23"/>
  <c r="C24"/>
  <c r="D24"/>
  <c r="E24"/>
  <c r="C25"/>
  <c r="D25"/>
  <c r="E25"/>
  <c r="C26"/>
  <c r="D26"/>
  <c r="E26"/>
  <c r="C27"/>
  <c r="D27"/>
  <c r="E27"/>
  <c r="C28"/>
  <c r="D28"/>
  <c r="E28"/>
  <c r="C29"/>
  <c r="D29"/>
  <c r="E29"/>
  <c r="C30"/>
  <c r="D30"/>
  <c r="E30"/>
  <c r="C31"/>
  <c r="D31"/>
  <c r="E31"/>
  <c r="C32"/>
  <c r="D32"/>
  <c r="E32"/>
  <c r="C33"/>
  <c r="D33"/>
  <c r="E33"/>
  <c r="C34"/>
  <c r="D34"/>
  <c r="E34"/>
  <c r="C35"/>
  <c r="D35"/>
  <c r="E35"/>
  <c r="C36"/>
  <c r="D36"/>
  <c r="E36"/>
  <c r="C37"/>
  <c r="D37"/>
  <c r="E37"/>
  <c r="C38"/>
  <c r="D38"/>
  <c r="E38"/>
  <c r="C39"/>
  <c r="D39"/>
  <c r="E39"/>
  <c r="C40"/>
  <c r="D40"/>
  <c r="E40"/>
  <c r="C41"/>
  <c r="D41"/>
  <c r="E41"/>
  <c r="C42"/>
  <c r="D42"/>
  <c r="E42"/>
  <c r="C43"/>
  <c r="D43"/>
  <c r="E43"/>
  <c r="C44"/>
  <c r="D44"/>
  <c r="E44"/>
  <c r="C45"/>
  <c r="D45"/>
  <c r="E45"/>
  <c r="C46"/>
  <c r="D46"/>
  <c r="E46"/>
  <c r="C47"/>
  <c r="D47"/>
  <c r="E47"/>
  <c r="C48"/>
  <c r="D48"/>
  <c r="E48"/>
  <c r="C49"/>
  <c r="D49"/>
  <c r="E49"/>
  <c r="C50"/>
  <c r="D50"/>
  <c r="E50"/>
  <c r="C51"/>
  <c r="D51"/>
  <c r="E51"/>
  <c r="C52"/>
  <c r="D52"/>
  <c r="E52"/>
  <c r="C53"/>
  <c r="D53"/>
  <c r="E53"/>
  <c r="C54"/>
  <c r="D54"/>
  <c r="E54"/>
  <c r="C55"/>
  <c r="D55"/>
  <c r="E55"/>
  <c r="C56"/>
  <c r="D56"/>
  <c r="E56"/>
  <c r="C57"/>
  <c r="D57"/>
  <c r="E57"/>
  <c r="C58"/>
  <c r="D58"/>
  <c r="E58"/>
  <c r="C59"/>
  <c r="D59"/>
  <c r="E59"/>
  <c r="C60"/>
  <c r="D60"/>
  <c r="E60"/>
  <c r="C61"/>
  <c r="D61"/>
  <c r="E61"/>
  <c r="C62"/>
  <c r="D62"/>
  <c r="E62"/>
  <c r="C63"/>
  <c r="D63"/>
  <c r="E63"/>
  <c r="C64"/>
  <c r="D64"/>
  <c r="E64"/>
  <c r="C65"/>
  <c r="D65"/>
  <c r="E65"/>
  <c r="C66"/>
  <c r="D66"/>
  <c r="E66"/>
  <c r="C67"/>
  <c r="D67"/>
  <c r="E67"/>
  <c r="C68"/>
  <c r="D68"/>
  <c r="E68"/>
  <c r="C69"/>
  <c r="D69"/>
  <c r="E69"/>
  <c r="C70"/>
  <c r="D70"/>
  <c r="E70"/>
  <c r="C71"/>
  <c r="D71"/>
  <c r="E71"/>
  <c r="C72"/>
  <c r="D72"/>
  <c r="E72"/>
  <c r="C73"/>
  <c r="D73"/>
  <c r="E73"/>
  <c r="C74"/>
  <c r="D74"/>
  <c r="E74"/>
  <c r="C75"/>
  <c r="D75"/>
  <c r="E75"/>
  <c r="E4"/>
  <c r="D4"/>
  <c r="C4"/>
  <c r="L5" i="14"/>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4"/>
  <c r="C101" i="8" l="1"/>
  <c r="H48" i="16" l="1"/>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4"/>
  <c r="H59" l="1"/>
  <c r="I59"/>
  <c r="H58"/>
  <c r="I58"/>
  <c r="H38"/>
  <c r="I38"/>
  <c r="H20"/>
  <c r="I20"/>
  <c r="B1"/>
  <c r="E4" i="3"/>
  <c r="C9" i="14"/>
  <c r="C14"/>
  <c r="C15"/>
  <c r="C21"/>
  <c r="C26"/>
  <c r="C31"/>
  <c r="C32"/>
  <c r="C33"/>
  <c r="C38"/>
  <c r="C39"/>
  <c r="C41"/>
  <c r="C49"/>
  <c r="C51"/>
  <c r="C61"/>
  <c r="C62"/>
  <c r="C63"/>
  <c r="C65"/>
  <c r="C66"/>
  <c r="C67"/>
  <c r="C69"/>
  <c r="C75"/>
  <c r="C7"/>
  <c r="C8"/>
  <c r="C12"/>
  <c r="C17"/>
  <c r="C18"/>
  <c r="C24"/>
  <c r="C27"/>
  <c r="C42"/>
  <c r="C44"/>
  <c r="C45"/>
  <c r="C54"/>
  <c r="C55"/>
  <c r="C56"/>
  <c r="C57"/>
  <c r="C68"/>
  <c r="C73"/>
  <c r="C74"/>
  <c r="C11"/>
  <c r="C13"/>
  <c r="C29"/>
  <c r="C30"/>
  <c r="C35"/>
  <c r="C36"/>
  <c r="C47"/>
  <c r="C48"/>
  <c r="C53"/>
  <c r="C71"/>
  <c r="C72"/>
  <c r="C4"/>
  <c r="C5"/>
  <c r="C10"/>
  <c r="C16"/>
  <c r="C22"/>
  <c r="C23"/>
  <c r="C28"/>
  <c r="C34"/>
  <c r="C40"/>
  <c r="C46"/>
  <c r="C52"/>
  <c r="C58"/>
  <c r="C59"/>
  <c r="C64"/>
  <c r="C70"/>
  <c r="C6"/>
  <c r="C19"/>
  <c r="C20"/>
  <c r="C25"/>
  <c r="C37"/>
  <c r="C43"/>
  <c r="C50"/>
  <c r="C60"/>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4"/>
  <c r="H79" i="11"/>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C151"/>
  <c r="F151"/>
  <c r="E151"/>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F55" i="16" l="1"/>
  <c r="E53" i="2" s="1"/>
  <c r="F14" i="16"/>
  <c r="E12" i="2" s="1"/>
  <c r="F26" i="16"/>
  <c r="E24" i="2" s="1"/>
  <c r="F32" i="16"/>
  <c r="E30" i="2" s="1"/>
  <c r="F48" i="16"/>
  <c r="E46" i="2" s="1"/>
  <c r="F62" i="16"/>
  <c r="E60" i="2" s="1"/>
  <c r="F66" i="16"/>
  <c r="E64" i="2" s="1"/>
  <c r="F68" i="16"/>
  <c r="E66" i="2" s="1"/>
  <c r="F72" i="16"/>
  <c r="E70" i="2" s="1"/>
  <c r="F74" i="16"/>
  <c r="E72" i="2" s="1"/>
  <c r="F5" i="16"/>
  <c r="E3" i="2" s="1"/>
  <c r="F7" i="16"/>
  <c r="E5" i="2" s="1"/>
  <c r="F11" i="16"/>
  <c r="E9" i="2" s="1"/>
  <c r="F13" i="16"/>
  <c r="E11" i="2" s="1"/>
  <c r="F17" i="16"/>
  <c r="E15" i="2" s="1"/>
  <c r="F19" i="16"/>
  <c r="E17" i="2" s="1"/>
  <c r="F23" i="16"/>
  <c r="E21" i="2" s="1"/>
  <c r="F25" i="16"/>
  <c r="E23" i="2" s="1"/>
  <c r="F29" i="16"/>
  <c r="E27" i="2" s="1"/>
  <c r="F31" i="16"/>
  <c r="E29" i="2" s="1"/>
  <c r="F35" i="16"/>
  <c r="E33" i="2" s="1"/>
  <c r="F37" i="16"/>
  <c r="E35" i="2" s="1"/>
  <c r="F41" i="16"/>
  <c r="E39" i="2" s="1"/>
  <c r="F43" i="16"/>
  <c r="E41" i="2" s="1"/>
  <c r="F47" i="16"/>
  <c r="E45" i="2" s="1"/>
  <c r="F49" i="16"/>
  <c r="E47" i="2" s="1"/>
  <c r="F53" i="16"/>
  <c r="E51" i="2" s="1"/>
  <c r="F59" i="16"/>
  <c r="E57" i="2" s="1"/>
  <c r="F61" i="16"/>
  <c r="E59" i="2" s="1"/>
  <c r="F65" i="16"/>
  <c r="E63" i="2" s="1"/>
  <c r="F71" i="16"/>
  <c r="E69" i="2" s="1"/>
  <c r="F67" i="16"/>
  <c r="E65" i="2" s="1"/>
  <c r="F4" i="16"/>
  <c r="E2" i="2" s="1"/>
  <c r="F6" i="16"/>
  <c r="E4" i="2" s="1"/>
  <c r="F10" i="16"/>
  <c r="E8" i="2" s="1"/>
  <c r="F12" i="16"/>
  <c r="E10" i="2" s="1"/>
  <c r="F16" i="16"/>
  <c r="E14" i="2" s="1"/>
  <c r="F18" i="16"/>
  <c r="E16" i="2" s="1"/>
  <c r="F22" i="16"/>
  <c r="E20" i="2" s="1"/>
  <c r="F24" i="16"/>
  <c r="E22" i="2" s="1"/>
  <c r="F28" i="16"/>
  <c r="E26" i="2" s="1"/>
  <c r="F30" i="16"/>
  <c r="E28" i="2" s="1"/>
  <c r="F34" i="16"/>
  <c r="E32" i="2" s="1"/>
  <c r="F36" i="16"/>
  <c r="E34" i="2" s="1"/>
  <c r="F40" i="16"/>
  <c r="E38" i="2" s="1"/>
  <c r="F42" i="16"/>
  <c r="E40" i="2" s="1"/>
  <c r="F46" i="16"/>
  <c r="E44" i="2" s="1"/>
  <c r="F52" i="16"/>
  <c r="E50" i="2" s="1"/>
  <c r="F54" i="16"/>
  <c r="E52" i="2" s="1"/>
  <c r="F58" i="16"/>
  <c r="E56" i="2" s="1"/>
  <c r="F60" i="16"/>
  <c r="E58" i="2" s="1"/>
  <c r="F64" i="16"/>
  <c r="E62" i="2" s="1"/>
  <c r="F70" i="16"/>
  <c r="E68" i="2" s="1"/>
  <c r="F9" i="16"/>
  <c r="E7" i="2" s="1"/>
  <c r="F15" i="16"/>
  <c r="E13" i="2" s="1"/>
  <c r="F21" i="16"/>
  <c r="E19" i="2" s="1"/>
  <c r="F27" i="16"/>
  <c r="E25" i="2" s="1"/>
  <c r="F33" i="16"/>
  <c r="E31" i="2" s="1"/>
  <c r="F39" i="16"/>
  <c r="E37" i="2" s="1"/>
  <c r="F45" i="16"/>
  <c r="E43" i="2" s="1"/>
  <c r="F51" i="16"/>
  <c r="E49" i="2" s="1"/>
  <c r="F57" i="16"/>
  <c r="E55" i="2" s="1"/>
  <c r="F63" i="16"/>
  <c r="E61" i="2" s="1"/>
  <c r="F69" i="16"/>
  <c r="E67" i="2" s="1"/>
  <c r="F75" i="16"/>
  <c r="E73" i="2" s="1"/>
  <c r="F73" i="16"/>
  <c r="E71" i="2" s="1"/>
  <c r="F8" i="16"/>
  <c r="E6" i="2" s="1"/>
  <c r="F20" i="16"/>
  <c r="E18" i="2" s="1"/>
  <c r="F38" i="16"/>
  <c r="E36" i="2" s="1"/>
  <c r="F44" i="16"/>
  <c r="E42" i="2" s="1"/>
  <c r="F50" i="16"/>
  <c r="E48" i="2" s="1"/>
  <c r="F56" i="16"/>
  <c r="E54" i="2" s="1"/>
  <c r="AX64" l="1"/>
  <c r="AT64"/>
  <c r="AV64"/>
  <c r="AW64"/>
  <c r="BC64"/>
  <c r="BB64"/>
  <c r="AU64"/>
  <c r="AY64"/>
  <c r="AZ64"/>
  <c r="BA64"/>
  <c r="S517" i="9"/>
  <c r="O518"/>
  <c r="P518"/>
  <c r="Q518"/>
  <c r="R518"/>
  <c r="S518"/>
  <c r="S539"/>
  <c r="S550"/>
  <c r="S560"/>
  <c r="I560"/>
  <c r="J560"/>
  <c r="K560"/>
  <c r="L560"/>
  <c r="H560"/>
  <c r="I550"/>
  <c r="J550"/>
  <c r="K550"/>
  <c r="L550"/>
  <c r="H550"/>
  <c r="I539"/>
  <c r="J539"/>
  <c r="K539"/>
  <c r="L539"/>
  <c r="H539"/>
  <c r="I518"/>
  <c r="J518"/>
  <c r="K518"/>
  <c r="L518"/>
  <c r="H518"/>
  <c r="K328"/>
  <c r="L328"/>
  <c r="M328"/>
  <c r="N328"/>
  <c r="K112"/>
  <c r="P112" s="1"/>
  <c r="L112"/>
  <c r="M112"/>
  <c r="N112"/>
  <c r="O112"/>
  <c r="N57" i="8"/>
  <c r="N58"/>
  <c r="N59"/>
  <c r="N60"/>
  <c r="N61"/>
  <c r="N62"/>
  <c r="L57"/>
  <c r="M57"/>
  <c r="L58"/>
  <c r="M58"/>
  <c r="L59"/>
  <c r="M59"/>
  <c r="L60"/>
  <c r="M60"/>
  <c r="L61"/>
  <c r="M61"/>
  <c r="L62"/>
  <c r="M62"/>
  <c r="K58"/>
  <c r="K59"/>
  <c r="K60"/>
  <c r="K61"/>
  <c r="K62"/>
  <c r="K57"/>
  <c r="L48"/>
  <c r="M48"/>
  <c r="N48"/>
  <c r="O48"/>
  <c r="L49"/>
  <c r="M49"/>
  <c r="N49"/>
  <c r="O49"/>
  <c r="L50"/>
  <c r="M50"/>
  <c r="N50"/>
  <c r="O50"/>
  <c r="L51"/>
  <c r="M51"/>
  <c r="N51"/>
  <c r="O51"/>
  <c r="L52"/>
  <c r="M52"/>
  <c r="N52"/>
  <c r="O52"/>
  <c r="L53"/>
  <c r="M53"/>
  <c r="N53"/>
  <c r="O53"/>
  <c r="K49"/>
  <c r="K50"/>
  <c r="K51"/>
  <c r="K52"/>
  <c r="K53"/>
  <c r="K48"/>
  <c r="O39"/>
  <c r="P39"/>
  <c r="O40"/>
  <c r="P40"/>
  <c r="O41"/>
  <c r="P41"/>
  <c r="O42"/>
  <c r="P42"/>
  <c r="O43"/>
  <c r="P43"/>
  <c r="O44"/>
  <c r="P44"/>
  <c r="P30"/>
  <c r="Q30"/>
  <c r="P31"/>
  <c r="Q31"/>
  <c r="P32"/>
  <c r="Q32"/>
  <c r="P33"/>
  <c r="Q33"/>
  <c r="P34"/>
  <c r="Q34"/>
  <c r="P35"/>
  <c r="Q35"/>
  <c r="Q22"/>
  <c r="R22"/>
  <c r="Q23"/>
  <c r="R23"/>
  <c r="Q24"/>
  <c r="R24"/>
  <c r="Q25"/>
  <c r="R25"/>
  <c r="Q26"/>
  <c r="R26"/>
  <c r="Q27"/>
  <c r="R27"/>
  <c r="R14"/>
  <c r="S14"/>
  <c r="K101" s="1"/>
  <c r="R15"/>
  <c r="S15"/>
  <c r="K110" s="1"/>
  <c r="R16"/>
  <c r="S16"/>
  <c r="K103" s="1"/>
  <c r="R17"/>
  <c r="S17"/>
  <c r="K112" s="1"/>
  <c r="R18"/>
  <c r="S18"/>
  <c r="K113" s="1"/>
  <c r="R19"/>
  <c r="S19"/>
  <c r="K106" s="1"/>
  <c r="J113" l="1"/>
  <c r="J110"/>
  <c r="J112"/>
  <c r="J101"/>
  <c r="J114"/>
  <c r="J103"/>
  <c r="J106"/>
  <c r="K105"/>
  <c r="K111"/>
  <c r="J105"/>
  <c r="K104"/>
  <c r="J111"/>
  <c r="J104"/>
  <c r="K102"/>
  <c r="K114"/>
  <c r="J102"/>
  <c r="J109"/>
  <c r="K109"/>
  <c r="B58"/>
  <c r="B59"/>
  <c r="B60"/>
  <c r="B61"/>
  <c r="B62"/>
  <c r="B57"/>
  <c r="B49"/>
  <c r="B50"/>
  <c r="B51"/>
  <c r="B52"/>
  <c r="B53"/>
  <c r="B48"/>
  <c r="B40"/>
  <c r="B41"/>
  <c r="B42"/>
  <c r="B43"/>
  <c r="B44"/>
  <c r="B39"/>
  <c r="B31"/>
  <c r="B32"/>
  <c r="B33"/>
  <c r="B34"/>
  <c r="B35"/>
  <c r="B30"/>
  <c r="B23"/>
  <c r="B24"/>
  <c r="B25"/>
  <c r="B26"/>
  <c r="B27"/>
  <c r="B22"/>
  <c r="B15"/>
  <c r="B16"/>
  <c r="B17"/>
  <c r="B18"/>
  <c r="B19"/>
  <c r="B14"/>
  <c r="O140" i="9"/>
  <c r="O71"/>
  <c r="K487"/>
  <c r="L486"/>
  <c r="K486"/>
  <c r="L485"/>
  <c r="K485"/>
  <c r="K484"/>
  <c r="L483"/>
  <c r="K483"/>
  <c r="L482"/>
  <c r="K482"/>
  <c r="L481"/>
  <c r="K481"/>
  <c r="L480"/>
  <c r="K480"/>
  <c r="L479"/>
  <c r="K479"/>
  <c r="K478"/>
  <c r="L477"/>
  <c r="K477"/>
  <c r="L476"/>
  <c r="K476"/>
  <c r="L475"/>
  <c r="L474"/>
  <c r="K474"/>
  <c r="L473"/>
  <c r="K473"/>
  <c r="K472"/>
  <c r="L471"/>
  <c r="K471"/>
  <c r="L470"/>
  <c r="K470"/>
  <c r="K469"/>
  <c r="L468"/>
  <c r="K468"/>
  <c r="L467"/>
  <c r="K467"/>
  <c r="L466"/>
  <c r="K466"/>
  <c r="L464"/>
  <c r="K463"/>
  <c r="L462"/>
  <c r="K462"/>
  <c r="L461"/>
  <c r="K461"/>
  <c r="K460"/>
  <c r="L459"/>
  <c r="K459"/>
  <c r="L458"/>
  <c r="L456"/>
  <c r="K456"/>
  <c r="L455"/>
  <c r="K455"/>
  <c r="L454"/>
  <c r="K454"/>
  <c r="L453"/>
  <c r="K453"/>
  <c r="L452"/>
  <c r="K452"/>
  <c r="L451"/>
  <c r="K451"/>
  <c r="L450"/>
  <c r="K450"/>
  <c r="L449"/>
  <c r="K449"/>
  <c r="L447"/>
  <c r="K447"/>
  <c r="L446"/>
  <c r="K446"/>
  <c r="L445"/>
  <c r="K445"/>
  <c r="L444"/>
  <c r="K444"/>
  <c r="L443"/>
  <c r="K443"/>
  <c r="L441"/>
  <c r="K441"/>
  <c r="L440"/>
  <c r="K440"/>
  <c r="L439"/>
  <c r="L438"/>
  <c r="K438"/>
  <c r="L437"/>
  <c r="K437"/>
  <c r="L436"/>
  <c r="K436"/>
  <c r="L435"/>
  <c r="K435"/>
  <c r="L434"/>
  <c r="K434"/>
  <c r="K433"/>
  <c r="L432"/>
  <c r="K432"/>
  <c r="L431"/>
  <c r="K431"/>
  <c r="K430"/>
  <c r="L429"/>
  <c r="K429"/>
  <c r="L428"/>
  <c r="K428"/>
  <c r="L427"/>
  <c r="K427"/>
  <c r="L426"/>
  <c r="K426"/>
  <c r="L425"/>
  <c r="K425"/>
  <c r="L424"/>
  <c r="K424"/>
  <c r="L423"/>
  <c r="K423"/>
  <c r="M416"/>
  <c r="L416"/>
  <c r="K415"/>
  <c r="M414"/>
  <c r="L414"/>
  <c r="K414"/>
  <c r="K413"/>
  <c r="M412"/>
  <c r="L412"/>
  <c r="K411"/>
  <c r="M410"/>
  <c r="L410"/>
  <c r="M409"/>
  <c r="K409"/>
  <c r="M408"/>
  <c r="L408"/>
  <c r="K408"/>
  <c r="M407"/>
  <c r="K407"/>
  <c r="M406"/>
  <c r="L406"/>
  <c r="M405"/>
  <c r="L405"/>
  <c r="M404"/>
  <c r="L404"/>
  <c r="M403"/>
  <c r="L403"/>
  <c r="K403"/>
  <c r="M401"/>
  <c r="K401"/>
  <c r="M400"/>
  <c r="L400"/>
  <c r="K399"/>
  <c r="M398"/>
  <c r="L398"/>
  <c r="M397"/>
  <c r="K397"/>
  <c r="M396"/>
  <c r="L396"/>
  <c r="K396"/>
  <c r="K395"/>
  <c r="M394"/>
  <c r="L394"/>
  <c r="M393"/>
  <c r="K393"/>
  <c r="M392"/>
  <c r="L392"/>
  <c r="L391"/>
  <c r="M390"/>
  <c r="L390"/>
  <c r="K390"/>
  <c r="M389"/>
  <c r="M388"/>
  <c r="L388"/>
  <c r="K387"/>
  <c r="M386"/>
  <c r="L386"/>
  <c r="K385"/>
  <c r="M384"/>
  <c r="L384"/>
  <c r="K384"/>
  <c r="M383"/>
  <c r="K383"/>
  <c r="M382"/>
  <c r="L382"/>
  <c r="M381"/>
  <c r="K381"/>
  <c r="M380"/>
  <c r="L380"/>
  <c r="L379"/>
  <c r="K379"/>
  <c r="M378"/>
  <c r="L378"/>
  <c r="K378"/>
  <c r="M376"/>
  <c r="L376"/>
  <c r="M375"/>
  <c r="K375"/>
  <c r="M374"/>
  <c r="L374"/>
  <c r="K373"/>
  <c r="M372"/>
  <c r="L372"/>
  <c r="K372"/>
  <c r="M370"/>
  <c r="L370"/>
  <c r="M369"/>
  <c r="K369"/>
  <c r="M368"/>
  <c r="L368"/>
  <c r="K367"/>
  <c r="M366"/>
  <c r="L366"/>
  <c r="K366"/>
  <c r="M365"/>
  <c r="K365"/>
  <c r="M364"/>
  <c r="L364"/>
  <c r="M363"/>
  <c r="K363"/>
  <c r="M362"/>
  <c r="L362"/>
  <c r="L361"/>
  <c r="K361"/>
  <c r="M360"/>
  <c r="L360"/>
  <c r="K360"/>
  <c r="M359"/>
  <c r="L359"/>
  <c r="K359"/>
  <c r="M358"/>
  <c r="L358"/>
  <c r="M357"/>
  <c r="L357"/>
  <c r="K357"/>
  <c r="M356"/>
  <c r="L356"/>
  <c r="M355"/>
  <c r="L355"/>
  <c r="K355"/>
  <c r="M354"/>
  <c r="L354"/>
  <c r="K354"/>
  <c r="M352"/>
  <c r="L352"/>
  <c r="N344"/>
  <c r="M344"/>
  <c r="N343"/>
  <c r="M343"/>
  <c r="N342"/>
  <c r="R560" s="1"/>
  <c r="M342"/>
  <c r="N341"/>
  <c r="M341"/>
  <c r="N340"/>
  <c r="M340"/>
  <c r="N338"/>
  <c r="M338"/>
  <c r="N337"/>
  <c r="M337"/>
  <c r="N336"/>
  <c r="M336"/>
  <c r="N335"/>
  <c r="M335"/>
  <c r="N334"/>
  <c r="M334"/>
  <c r="N333"/>
  <c r="N332"/>
  <c r="R550" s="1"/>
  <c r="M332"/>
  <c r="N331"/>
  <c r="M331"/>
  <c r="N330"/>
  <c r="M330"/>
  <c r="N329"/>
  <c r="M329"/>
  <c r="N327"/>
  <c r="M327"/>
  <c r="N326"/>
  <c r="M326"/>
  <c r="N325"/>
  <c r="M325"/>
  <c r="N324"/>
  <c r="M324"/>
  <c r="N323"/>
  <c r="M323"/>
  <c r="N321"/>
  <c r="R539" s="1"/>
  <c r="M321"/>
  <c r="N320"/>
  <c r="M320"/>
  <c r="N319"/>
  <c r="M319"/>
  <c r="N318"/>
  <c r="M318"/>
  <c r="N317"/>
  <c r="M317"/>
  <c r="N316"/>
  <c r="M316"/>
  <c r="N315"/>
  <c r="M315"/>
  <c r="N314"/>
  <c r="M314"/>
  <c r="N313"/>
  <c r="M313"/>
  <c r="N312"/>
  <c r="M312"/>
  <c r="N311"/>
  <c r="M311"/>
  <c r="N310"/>
  <c r="M310"/>
  <c r="N309"/>
  <c r="M309"/>
  <c r="N308"/>
  <c r="M308"/>
  <c r="N307"/>
  <c r="M307"/>
  <c r="N306"/>
  <c r="M306"/>
  <c r="N305"/>
  <c r="M305"/>
  <c r="N304"/>
  <c r="M304"/>
  <c r="N303"/>
  <c r="M303"/>
  <c r="N302"/>
  <c r="M302"/>
  <c r="N301"/>
  <c r="M301"/>
  <c r="N299"/>
  <c r="M299"/>
  <c r="N298"/>
  <c r="M298"/>
  <c r="N297"/>
  <c r="M297"/>
  <c r="N296"/>
  <c r="M296"/>
  <c r="N295"/>
  <c r="M295"/>
  <c r="N294"/>
  <c r="M294"/>
  <c r="N293"/>
  <c r="M293"/>
  <c r="N292"/>
  <c r="M292"/>
  <c r="N291"/>
  <c r="M291"/>
  <c r="N290"/>
  <c r="N289"/>
  <c r="M289"/>
  <c r="N288"/>
  <c r="M288"/>
  <c r="N287"/>
  <c r="M287"/>
  <c r="N286"/>
  <c r="M286"/>
  <c r="N284"/>
  <c r="M284"/>
  <c r="N283"/>
  <c r="M283"/>
  <c r="N282"/>
  <c r="M282"/>
  <c r="N281"/>
  <c r="M281"/>
  <c r="O273"/>
  <c r="N273"/>
  <c r="O272"/>
  <c r="N272"/>
  <c r="N271"/>
  <c r="O269"/>
  <c r="N269"/>
  <c r="O268"/>
  <c r="N268"/>
  <c r="O267"/>
  <c r="N267"/>
  <c r="N266"/>
  <c r="O265"/>
  <c r="N265"/>
  <c r="N264"/>
  <c r="O263"/>
  <c r="N263"/>
  <c r="O262"/>
  <c r="O261"/>
  <c r="N261"/>
  <c r="O259"/>
  <c r="N259"/>
  <c r="N258"/>
  <c r="O257"/>
  <c r="N257"/>
  <c r="O256"/>
  <c r="N256"/>
  <c r="O255"/>
  <c r="N255"/>
  <c r="O254"/>
  <c r="N254"/>
  <c r="N253"/>
  <c r="N252"/>
  <c r="O251"/>
  <c r="N251"/>
  <c r="O250"/>
  <c r="N250"/>
  <c r="O248"/>
  <c r="N248"/>
  <c r="O247"/>
  <c r="N247"/>
  <c r="N246"/>
  <c r="O245"/>
  <c r="N245"/>
  <c r="O244"/>
  <c r="N244"/>
  <c r="O243"/>
  <c r="N243"/>
  <c r="O242"/>
  <c r="N242"/>
  <c r="O241"/>
  <c r="N241"/>
  <c r="O240"/>
  <c r="N240"/>
  <c r="O239"/>
  <c r="N239"/>
  <c r="O238"/>
  <c r="N238"/>
  <c r="O237"/>
  <c r="N237"/>
  <c r="O236"/>
  <c r="N236"/>
  <c r="O235"/>
  <c r="N235"/>
  <c r="O234"/>
  <c r="N234"/>
  <c r="O233"/>
  <c r="N233"/>
  <c r="O232"/>
  <c r="N232"/>
  <c r="O231"/>
  <c r="N231"/>
  <c r="O230"/>
  <c r="N230"/>
  <c r="O229"/>
  <c r="N229"/>
  <c r="O226"/>
  <c r="N226"/>
  <c r="O225"/>
  <c r="N225"/>
  <c r="O224"/>
  <c r="N224"/>
  <c r="O223"/>
  <c r="N223"/>
  <c r="O222"/>
  <c r="N222"/>
  <c r="O221"/>
  <c r="N221"/>
  <c r="O220"/>
  <c r="N220"/>
  <c r="O219"/>
  <c r="N219"/>
  <c r="O218"/>
  <c r="N218"/>
  <c r="O217"/>
  <c r="N217"/>
  <c r="O216"/>
  <c r="N216"/>
  <c r="O215"/>
  <c r="N215"/>
  <c r="O214"/>
  <c r="N214"/>
  <c r="O213"/>
  <c r="N213"/>
  <c r="O212"/>
  <c r="N212"/>
  <c r="O211"/>
  <c r="N211"/>
  <c r="O210"/>
  <c r="N210"/>
  <c r="O209"/>
  <c r="N209"/>
  <c r="K141"/>
  <c r="M141"/>
  <c r="N141"/>
  <c r="K142"/>
  <c r="M142"/>
  <c r="N142"/>
  <c r="K143"/>
  <c r="L143"/>
  <c r="M143"/>
  <c r="K144"/>
  <c r="N144"/>
  <c r="O144"/>
  <c r="K145"/>
  <c r="O145"/>
  <c r="K146"/>
  <c r="O146"/>
  <c r="K147"/>
  <c r="M147"/>
  <c r="N147"/>
  <c r="O147"/>
  <c r="K148"/>
  <c r="M148"/>
  <c r="N148"/>
  <c r="O148"/>
  <c r="K149"/>
  <c r="L149"/>
  <c r="O149"/>
  <c r="K150"/>
  <c r="M150"/>
  <c r="K151"/>
  <c r="N151"/>
  <c r="O151"/>
  <c r="K152"/>
  <c r="N152"/>
  <c r="O152"/>
  <c r="K154"/>
  <c r="M154"/>
  <c r="K155"/>
  <c r="L155"/>
  <c r="K156"/>
  <c r="N156"/>
  <c r="O156"/>
  <c r="K157"/>
  <c r="M157"/>
  <c r="N157"/>
  <c r="O157"/>
  <c r="K160"/>
  <c r="M160"/>
  <c r="N160"/>
  <c r="K161"/>
  <c r="L161"/>
  <c r="N161"/>
  <c r="O161"/>
  <c r="K162"/>
  <c r="K163"/>
  <c r="O163"/>
  <c r="K164"/>
  <c r="M164"/>
  <c r="O164"/>
  <c r="K165"/>
  <c r="M165"/>
  <c r="N165"/>
  <c r="K166"/>
  <c r="M166"/>
  <c r="N166"/>
  <c r="O166"/>
  <c r="K167"/>
  <c r="L167"/>
  <c r="O167"/>
  <c r="K168"/>
  <c r="K169"/>
  <c r="L169"/>
  <c r="N169"/>
  <c r="O169"/>
  <c r="K170"/>
  <c r="N170"/>
  <c r="O170"/>
  <c r="K171"/>
  <c r="L171"/>
  <c r="M171"/>
  <c r="N171"/>
  <c r="O171"/>
  <c r="K172"/>
  <c r="M172"/>
  <c r="N172"/>
  <c r="O172"/>
  <c r="K173"/>
  <c r="L173"/>
  <c r="O173"/>
  <c r="K174"/>
  <c r="L174"/>
  <c r="K175"/>
  <c r="M175"/>
  <c r="N175"/>
  <c r="O175"/>
  <c r="K176"/>
  <c r="L176"/>
  <c r="M176"/>
  <c r="N176"/>
  <c r="O176"/>
  <c r="K177"/>
  <c r="M177"/>
  <c r="N177"/>
  <c r="O177"/>
  <c r="K178"/>
  <c r="M178"/>
  <c r="N178"/>
  <c r="O178"/>
  <c r="K179"/>
  <c r="L179"/>
  <c r="N179"/>
  <c r="O179"/>
  <c r="K181"/>
  <c r="N181"/>
  <c r="O181"/>
  <c r="K182"/>
  <c r="N182"/>
  <c r="O182"/>
  <c r="K183"/>
  <c r="M183"/>
  <c r="N183"/>
  <c r="O183"/>
  <c r="K184"/>
  <c r="L184"/>
  <c r="M184"/>
  <c r="O184"/>
  <c r="K185"/>
  <c r="L185"/>
  <c r="M185"/>
  <c r="O185"/>
  <c r="K186"/>
  <c r="N186"/>
  <c r="K187"/>
  <c r="L187"/>
  <c r="M187"/>
  <c r="N187"/>
  <c r="O187"/>
  <c r="K188"/>
  <c r="O188"/>
  <c r="K189"/>
  <c r="L189"/>
  <c r="M189"/>
  <c r="N189"/>
  <c r="O189"/>
  <c r="K190"/>
  <c r="L190"/>
  <c r="M190"/>
  <c r="O190"/>
  <c r="K192"/>
  <c r="L192"/>
  <c r="M192"/>
  <c r="N192"/>
  <c r="O192"/>
  <c r="K193"/>
  <c r="N193"/>
  <c r="O193"/>
  <c r="K194"/>
  <c r="L194"/>
  <c r="N194"/>
  <c r="O194"/>
  <c r="K195"/>
  <c r="M195"/>
  <c r="N195"/>
  <c r="O195"/>
  <c r="K196"/>
  <c r="M196"/>
  <c r="N196"/>
  <c r="O196"/>
  <c r="K197"/>
  <c r="L197"/>
  <c r="N197"/>
  <c r="O197"/>
  <c r="K199"/>
  <c r="L199"/>
  <c r="M199"/>
  <c r="N199"/>
  <c r="O199"/>
  <c r="K200"/>
  <c r="L200"/>
  <c r="O200"/>
  <c r="K202"/>
  <c r="M202"/>
  <c r="O202"/>
  <c r="K203"/>
  <c r="L203"/>
  <c r="M203"/>
  <c r="N203"/>
  <c r="O203"/>
  <c r="K204"/>
  <c r="L204"/>
  <c r="M204"/>
  <c r="N204"/>
  <c r="O204"/>
  <c r="O246"/>
  <c r="O252"/>
  <c r="O253"/>
  <c r="O258"/>
  <c r="N262"/>
  <c r="O264"/>
  <c r="O266"/>
  <c r="O271"/>
  <c r="M285"/>
  <c r="N285"/>
  <c r="M290"/>
  <c r="M333"/>
  <c r="M339"/>
  <c r="N339"/>
  <c r="M345"/>
  <c r="N345"/>
  <c r="L141"/>
  <c r="L142"/>
  <c r="N143"/>
  <c r="L144"/>
  <c r="M144"/>
  <c r="L145"/>
  <c r="M145"/>
  <c r="N145"/>
  <c r="L146"/>
  <c r="M146"/>
  <c r="N146"/>
  <c r="L147"/>
  <c r="L148"/>
  <c r="M149"/>
  <c r="N149"/>
  <c r="L150"/>
  <c r="N150"/>
  <c r="L151"/>
  <c r="M151"/>
  <c r="L152"/>
  <c r="M152"/>
  <c r="L154"/>
  <c r="N154"/>
  <c r="M155"/>
  <c r="N155"/>
  <c r="L156"/>
  <c r="M156"/>
  <c r="L157"/>
  <c r="L160"/>
  <c r="M161"/>
  <c r="L162"/>
  <c r="M162"/>
  <c r="N162"/>
  <c r="L163"/>
  <c r="M163"/>
  <c r="N163"/>
  <c r="L164"/>
  <c r="N164"/>
  <c r="L165"/>
  <c r="L166"/>
  <c r="M167"/>
  <c r="N167"/>
  <c r="L168"/>
  <c r="M168"/>
  <c r="N168"/>
  <c r="M169"/>
  <c r="L170"/>
  <c r="M170"/>
  <c r="L172"/>
  <c r="M173"/>
  <c r="N173"/>
  <c r="M174"/>
  <c r="N174"/>
  <c r="L175"/>
  <c r="L177"/>
  <c r="L178"/>
  <c r="M179"/>
  <c r="L181"/>
  <c r="M181"/>
  <c r="L182"/>
  <c r="M182"/>
  <c r="L183"/>
  <c r="N184"/>
  <c r="N185"/>
  <c r="L186"/>
  <c r="M186"/>
  <c r="L188"/>
  <c r="M188"/>
  <c r="N188"/>
  <c r="N190"/>
  <c r="L193"/>
  <c r="M193"/>
  <c r="M194"/>
  <c r="L195"/>
  <c r="L196"/>
  <c r="M197"/>
  <c r="M200"/>
  <c r="N200"/>
  <c r="L202"/>
  <c r="N202"/>
  <c r="O141"/>
  <c r="O142"/>
  <c r="O143"/>
  <c r="O150"/>
  <c r="O154"/>
  <c r="O155"/>
  <c r="O160"/>
  <c r="O162"/>
  <c r="O165"/>
  <c r="O168"/>
  <c r="O174"/>
  <c r="O186"/>
  <c r="K457"/>
  <c r="L457"/>
  <c r="K458"/>
  <c r="L460"/>
  <c r="L463"/>
  <c r="K464"/>
  <c r="L469"/>
  <c r="L472"/>
  <c r="K475"/>
  <c r="L478"/>
  <c r="L484"/>
  <c r="L487"/>
  <c r="L430"/>
  <c r="L433"/>
  <c r="K439"/>
  <c r="M361"/>
  <c r="M367"/>
  <c r="M373"/>
  <c r="M379"/>
  <c r="M385"/>
  <c r="M387"/>
  <c r="M391"/>
  <c r="M395"/>
  <c r="M399"/>
  <c r="M411"/>
  <c r="M413"/>
  <c r="M415"/>
  <c r="L363"/>
  <c r="L365"/>
  <c r="L367"/>
  <c r="L369"/>
  <c r="L373"/>
  <c r="L375"/>
  <c r="L381"/>
  <c r="L383"/>
  <c r="L385"/>
  <c r="L387"/>
  <c r="L389"/>
  <c r="L393"/>
  <c r="L395"/>
  <c r="L397"/>
  <c r="L399"/>
  <c r="L401"/>
  <c r="L407"/>
  <c r="L409"/>
  <c r="L411"/>
  <c r="L413"/>
  <c r="L415"/>
  <c r="K356"/>
  <c r="K358"/>
  <c r="K362"/>
  <c r="K364"/>
  <c r="K368"/>
  <c r="K370"/>
  <c r="K374"/>
  <c r="K376"/>
  <c r="K380"/>
  <c r="K382"/>
  <c r="K386"/>
  <c r="K388"/>
  <c r="K389"/>
  <c r="K391"/>
  <c r="K392"/>
  <c r="K394"/>
  <c r="K398"/>
  <c r="K400"/>
  <c r="K404"/>
  <c r="K405"/>
  <c r="K406"/>
  <c r="K410"/>
  <c r="K412"/>
  <c r="K416"/>
  <c r="K352"/>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23"/>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352"/>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281"/>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09"/>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140"/>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71"/>
  <c r="Q560" l="1"/>
  <c r="R540"/>
  <c r="S540"/>
  <c r="K540"/>
  <c r="L540"/>
  <c r="S557"/>
  <c r="L557"/>
  <c r="Q539"/>
  <c r="R517"/>
  <c r="K517"/>
  <c r="R557"/>
  <c r="K557"/>
  <c r="Q550"/>
  <c r="Q517"/>
  <c r="J517"/>
  <c r="S499"/>
  <c r="L499"/>
  <c r="E5" i="14" l="1"/>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4"/>
  <c r="A6" i="4"/>
  <c r="B1" i="14"/>
  <c r="F10" s="1"/>
  <c r="D14" i="1" s="1"/>
  <c r="E7" i="3"/>
  <c r="E6"/>
  <c r="F64" i="14" l="1"/>
  <c r="D68" i="1" s="1"/>
  <c r="F52" i="14"/>
  <c r="D56" i="1" s="1"/>
  <c r="F39" i="14"/>
  <c r="D43" i="1" s="1"/>
  <c r="F25" i="14"/>
  <c r="D29" i="1" s="1"/>
  <c r="F14" i="14"/>
  <c r="D18" i="1" s="1"/>
  <c r="F70" i="14"/>
  <c r="D74" i="1" s="1"/>
  <c r="F56" i="14"/>
  <c r="D60" i="1" s="1"/>
  <c r="F44" i="14"/>
  <c r="D48" i="1" s="1"/>
  <c r="F31" i="14"/>
  <c r="D35" i="1" s="1"/>
  <c r="F17" i="14"/>
  <c r="D21" i="1" s="1"/>
  <c r="F6" i="14"/>
  <c r="D10" i="1" s="1"/>
  <c r="F68" i="14"/>
  <c r="D72" i="1" s="1"/>
  <c r="F55" i="14"/>
  <c r="D59" i="1" s="1"/>
  <c r="F41" i="14"/>
  <c r="D45" i="1" s="1"/>
  <c r="F30" i="14"/>
  <c r="D34" i="1" s="1"/>
  <c r="F16" i="14"/>
  <c r="D20" i="1" s="1"/>
  <c r="F65" i="14"/>
  <c r="D69" i="1" s="1"/>
  <c r="F54" i="14"/>
  <c r="D58" i="1" s="1"/>
  <c r="F40" i="14"/>
  <c r="D44" i="1" s="1"/>
  <c r="F28" i="14"/>
  <c r="D32" i="1" s="1"/>
  <c r="F15" i="14"/>
  <c r="D19" i="1" s="1"/>
  <c r="F63" i="14"/>
  <c r="D67" i="1" s="1"/>
  <c r="F49" i="14"/>
  <c r="D53" i="1" s="1"/>
  <c r="F38" i="14"/>
  <c r="D42" i="1" s="1"/>
  <c r="F24" i="14"/>
  <c r="D28" i="1" s="1"/>
  <c r="F12" i="14"/>
  <c r="D16" i="1" s="1"/>
  <c r="F73" i="14"/>
  <c r="D77" i="1" s="1"/>
  <c r="F62" i="14"/>
  <c r="D66" i="1" s="1"/>
  <c r="F48" i="14"/>
  <c r="D52" i="1" s="1"/>
  <c r="F36" i="14"/>
  <c r="D40" i="1" s="1"/>
  <c r="F23" i="14"/>
  <c r="D27" i="1" s="1"/>
  <c r="F9" i="14"/>
  <c r="D13" i="1" s="1"/>
  <c r="F72" i="14"/>
  <c r="D76" i="1" s="1"/>
  <c r="F60" i="14"/>
  <c r="D64" i="1" s="1"/>
  <c r="F47" i="14"/>
  <c r="D51" i="1" s="1"/>
  <c r="F33" i="14"/>
  <c r="D37" i="1" s="1"/>
  <c r="F22" i="14"/>
  <c r="D26" i="1" s="1"/>
  <c r="F8" i="14"/>
  <c r="D12" i="1" s="1"/>
  <c r="F71" i="14"/>
  <c r="D75" i="1" s="1"/>
  <c r="F57" i="14"/>
  <c r="D61" i="1" s="1"/>
  <c r="F46" i="14"/>
  <c r="D50" i="1" s="1"/>
  <c r="F32" i="14"/>
  <c r="D36" i="1" s="1"/>
  <c r="F20" i="14"/>
  <c r="D24" i="1" s="1"/>
  <c r="F7" i="14"/>
  <c r="D11" i="1" s="1"/>
  <c r="F4" i="14"/>
  <c r="D8" i="1" s="1"/>
  <c r="F69" i="14"/>
  <c r="D73" i="1" s="1"/>
  <c r="F61" i="14"/>
  <c r="D65" i="1" s="1"/>
  <c r="F53" i="14"/>
  <c r="D57" i="1" s="1"/>
  <c r="F45" i="14"/>
  <c r="D49" i="1" s="1"/>
  <c r="F37" i="14"/>
  <c r="D41" i="1" s="1"/>
  <c r="F29" i="14"/>
  <c r="D33" i="1" s="1"/>
  <c r="F21" i="14"/>
  <c r="D25" i="1" s="1"/>
  <c r="F13" i="14"/>
  <c r="D17" i="1" s="1"/>
  <c r="F5" i="14"/>
  <c r="D9" i="1" s="1"/>
  <c r="F75" i="14"/>
  <c r="D79" i="1" s="1"/>
  <c r="F67" i="14"/>
  <c r="D71" i="1" s="1"/>
  <c r="F59" i="14"/>
  <c r="D63" i="1" s="1"/>
  <c r="F51" i="14"/>
  <c r="D55" i="1" s="1"/>
  <c r="F43" i="14"/>
  <c r="D47" i="1" s="1"/>
  <c r="F35" i="14"/>
  <c r="D39" i="1" s="1"/>
  <c r="F27" i="14"/>
  <c r="D31" i="1" s="1"/>
  <c r="F19" i="14"/>
  <c r="D23" i="1" s="1"/>
  <c r="F11" i="14"/>
  <c r="D15" i="1" s="1"/>
  <c r="F74" i="14"/>
  <c r="D78" i="1" s="1"/>
  <c r="F66" i="14"/>
  <c r="D70" i="1" s="1"/>
  <c r="F58" i="14"/>
  <c r="D62" i="1" s="1"/>
  <c r="F50" i="14"/>
  <c r="D54" i="1" s="1"/>
  <c r="F42" i="14"/>
  <c r="D46" i="1" s="1"/>
  <c r="F34" i="14"/>
  <c r="D38" i="1" s="1"/>
  <c r="F26" i="14"/>
  <c r="D30" i="1" s="1"/>
  <c r="F18" i="14"/>
  <c r="D22" i="1" s="1"/>
  <c r="E3" i="3" l="1"/>
  <c r="F15" i="5"/>
  <c r="J15" s="1"/>
  <c r="F16"/>
  <c r="J16" s="1"/>
  <c r="F17"/>
  <c r="J17" s="1"/>
  <c r="F18"/>
  <c r="J18" s="1"/>
  <c r="F19"/>
  <c r="J19" s="1"/>
  <c r="F20"/>
  <c r="J20" s="1"/>
  <c r="F21"/>
  <c r="J21" s="1"/>
  <c r="F22"/>
  <c r="J22" s="1"/>
  <c r="F23"/>
  <c r="J23" s="1"/>
  <c r="F24"/>
  <c r="J24" s="1"/>
  <c r="F25"/>
  <c r="J25" s="1"/>
  <c r="F26"/>
  <c r="J26" s="1"/>
  <c r="F27"/>
  <c r="J27" s="1"/>
  <c r="F28"/>
  <c r="J28" s="1"/>
  <c r="F29"/>
  <c r="J29" s="1"/>
  <c r="F30"/>
  <c r="J30" s="1"/>
  <c r="F31"/>
  <c r="J31" s="1"/>
  <c r="F32"/>
  <c r="J32" s="1"/>
  <c r="F33"/>
  <c r="J33" s="1"/>
  <c r="F34"/>
  <c r="J34" s="1"/>
  <c r="F35"/>
  <c r="J35" s="1"/>
  <c r="F36"/>
  <c r="J36" s="1"/>
  <c r="F37"/>
  <c r="J37" s="1"/>
  <c r="F38"/>
  <c r="J38" s="1"/>
  <c r="F39"/>
  <c r="J39" s="1"/>
  <c r="F40"/>
  <c r="J40" s="1"/>
  <c r="F41"/>
  <c r="J41" s="1"/>
  <c r="F42"/>
  <c r="J42" s="1"/>
  <c r="F43"/>
  <c r="J43" s="1"/>
  <c r="F44"/>
  <c r="J44" s="1"/>
  <c r="F45"/>
  <c r="J45" s="1"/>
  <c r="F46"/>
  <c r="J46" s="1"/>
  <c r="F47"/>
  <c r="J47" s="1"/>
  <c r="F48"/>
  <c r="J48" s="1"/>
  <c r="F49"/>
  <c r="J49" s="1"/>
  <c r="F50"/>
  <c r="J50" s="1"/>
  <c r="F51"/>
  <c r="J51" s="1"/>
  <c r="F52"/>
  <c r="J52" s="1"/>
  <c r="F53"/>
  <c r="J53" s="1"/>
  <c r="F54"/>
  <c r="J54" s="1"/>
  <c r="F55"/>
  <c r="J55" s="1"/>
  <c r="F56"/>
  <c r="J56" s="1"/>
  <c r="F57"/>
  <c r="J57" s="1"/>
  <c r="F58"/>
  <c r="J58" s="1"/>
  <c r="F59"/>
  <c r="J59" s="1"/>
  <c r="F60"/>
  <c r="J60" s="1"/>
  <c r="F61"/>
  <c r="J61" s="1"/>
  <c r="F62"/>
  <c r="J62" s="1"/>
  <c r="F63"/>
  <c r="J63" s="1"/>
  <c r="F64"/>
  <c r="J64" s="1"/>
  <c r="F65"/>
  <c r="J65" s="1"/>
  <c r="F66"/>
  <c r="J66" s="1"/>
  <c r="F67"/>
  <c r="J67" s="1"/>
  <c r="F68"/>
  <c r="J68" s="1"/>
  <c r="F69"/>
  <c r="J69" s="1"/>
  <c r="F70"/>
  <c r="J70" s="1"/>
  <c r="F71"/>
  <c r="J71" s="1"/>
  <c r="F72"/>
  <c r="J72" s="1"/>
  <c r="F73"/>
  <c r="J73" s="1"/>
  <c r="F74"/>
  <c r="J74" s="1"/>
  <c r="F75"/>
  <c r="J75" s="1"/>
  <c r="F76"/>
  <c r="J76" s="1"/>
  <c r="F77"/>
  <c r="J77" s="1"/>
  <c r="F78"/>
  <c r="J78" s="1"/>
  <c r="F79"/>
  <c r="J79" s="1"/>
  <c r="F80"/>
  <c r="J80" s="1"/>
  <c r="F81"/>
  <c r="J81" s="1"/>
  <c r="F82"/>
  <c r="J82" s="1"/>
  <c r="F83"/>
  <c r="J83" s="1"/>
  <c r="F84"/>
  <c r="J84" s="1"/>
  <c r="F85"/>
  <c r="J85" s="1"/>
  <c r="F14"/>
  <c r="J14" s="1"/>
  <c r="H69" l="1"/>
  <c r="I69"/>
  <c r="H39"/>
  <c r="I39"/>
  <c r="I21"/>
  <c r="H21"/>
  <c r="I14"/>
  <c r="H14"/>
  <c r="H56"/>
  <c r="I56"/>
  <c r="H32"/>
  <c r="I32"/>
  <c r="H26"/>
  <c r="I26"/>
  <c r="I55"/>
  <c r="H55"/>
  <c r="I43"/>
  <c r="H43"/>
  <c r="I37"/>
  <c r="H37"/>
  <c r="I31"/>
  <c r="H31"/>
  <c r="I25"/>
  <c r="H25"/>
  <c r="I19"/>
  <c r="H19"/>
  <c r="H75"/>
  <c r="I75"/>
  <c r="I51"/>
  <c r="H51"/>
  <c r="H33"/>
  <c r="I33"/>
  <c r="H80"/>
  <c r="I80"/>
  <c r="H44"/>
  <c r="I44"/>
  <c r="I73"/>
  <c r="H73"/>
  <c r="I61"/>
  <c r="H61"/>
  <c r="H84"/>
  <c r="I84"/>
  <c r="I78"/>
  <c r="H78"/>
  <c r="I72"/>
  <c r="H72"/>
  <c r="H66"/>
  <c r="I66"/>
  <c r="H60"/>
  <c r="I60"/>
  <c r="I54"/>
  <c r="H54"/>
  <c r="H48"/>
  <c r="I48"/>
  <c r="H42"/>
  <c r="I42"/>
  <c r="H36"/>
  <c r="I36"/>
  <c r="H30"/>
  <c r="I30"/>
  <c r="I24"/>
  <c r="H24"/>
  <c r="I18"/>
  <c r="H18"/>
  <c r="I81"/>
  <c r="H81"/>
  <c r="H57"/>
  <c r="I57"/>
  <c r="H15"/>
  <c r="I15"/>
  <c r="H68"/>
  <c r="I68"/>
  <c r="H38"/>
  <c r="I38"/>
  <c r="I85"/>
  <c r="H85"/>
  <c r="I67"/>
  <c r="H67"/>
  <c r="H83"/>
  <c r="I83"/>
  <c r="H77"/>
  <c r="I77"/>
  <c r="H71"/>
  <c r="I71"/>
  <c r="H65"/>
  <c r="I65"/>
  <c r="H59"/>
  <c r="I59"/>
  <c r="H53"/>
  <c r="I53"/>
  <c r="H47"/>
  <c r="I47"/>
  <c r="H41"/>
  <c r="I41"/>
  <c r="H35"/>
  <c r="I35"/>
  <c r="H29"/>
  <c r="I29"/>
  <c r="H23"/>
  <c r="I23"/>
  <c r="H17"/>
  <c r="I17"/>
  <c r="I63"/>
  <c r="H63"/>
  <c r="I45"/>
  <c r="H45"/>
  <c r="H27"/>
  <c r="I27"/>
  <c r="H74"/>
  <c r="I74"/>
  <c r="H62"/>
  <c r="I62"/>
  <c r="H50"/>
  <c r="I50"/>
  <c r="H20"/>
  <c r="I20"/>
  <c r="I79"/>
  <c r="H79"/>
  <c r="I49"/>
  <c r="H49"/>
  <c r="I82"/>
  <c r="H82"/>
  <c r="I76"/>
  <c r="H76"/>
  <c r="I70"/>
  <c r="H70"/>
  <c r="I64"/>
  <c r="H64"/>
  <c r="I58"/>
  <c r="H58"/>
  <c r="I52"/>
  <c r="H52"/>
  <c r="I46"/>
  <c r="H46"/>
  <c r="I40"/>
  <c r="H40"/>
  <c r="I34"/>
  <c r="H34"/>
  <c r="I28"/>
  <c r="H28"/>
  <c r="I22"/>
  <c r="H22"/>
  <c r="I16"/>
  <c r="H16"/>
  <c r="M5" i="9"/>
  <c r="N5"/>
  <c r="O5"/>
  <c r="P5"/>
  <c r="Q5"/>
  <c r="R5"/>
  <c r="S5"/>
  <c r="T5"/>
  <c r="K74" l="1"/>
  <c r="L74"/>
  <c r="M74"/>
  <c r="N74"/>
  <c r="O74"/>
  <c r="K212"/>
  <c r="L212"/>
  <c r="M212"/>
  <c r="K284"/>
  <c r="L284"/>
  <c r="O502" l="1"/>
  <c r="H502"/>
  <c r="L502"/>
  <c r="S502"/>
  <c r="R502"/>
  <c r="K502"/>
  <c r="Q502"/>
  <c r="J502"/>
  <c r="P502"/>
  <c r="I502"/>
  <c r="P74"/>
  <c r="G79" i="11" l="1"/>
  <c r="M3" i="9" l="1"/>
  <c r="N3"/>
  <c r="O3"/>
  <c r="P3"/>
  <c r="Q3"/>
  <c r="R3"/>
  <c r="S3"/>
  <c r="T3"/>
  <c r="M4"/>
  <c r="N4"/>
  <c r="O4"/>
  <c r="P4"/>
  <c r="Q4"/>
  <c r="R4"/>
  <c r="S4"/>
  <c r="T4"/>
  <c r="M6"/>
  <c r="N6"/>
  <c r="O6"/>
  <c r="P6"/>
  <c r="Q6"/>
  <c r="R6"/>
  <c r="S6"/>
  <c r="T6"/>
  <c r="M7"/>
  <c r="N7"/>
  <c r="O7"/>
  <c r="P7"/>
  <c r="Q7"/>
  <c r="R7"/>
  <c r="S7"/>
  <c r="T7"/>
  <c r="M8"/>
  <c r="N8"/>
  <c r="O8"/>
  <c r="P8"/>
  <c r="Q8"/>
  <c r="R8"/>
  <c r="S8"/>
  <c r="T8"/>
  <c r="M9"/>
  <c r="N9"/>
  <c r="O9"/>
  <c r="P9"/>
  <c r="Q9"/>
  <c r="R9"/>
  <c r="S9"/>
  <c r="T9"/>
  <c r="M10"/>
  <c r="N10"/>
  <c r="O10"/>
  <c r="P10"/>
  <c r="Q10"/>
  <c r="R10"/>
  <c r="S10"/>
  <c r="T10"/>
  <c r="M11"/>
  <c r="N11"/>
  <c r="O11"/>
  <c r="P11"/>
  <c r="Q11"/>
  <c r="R11"/>
  <c r="S11"/>
  <c r="T11"/>
  <c r="M12"/>
  <c r="N12"/>
  <c r="O12"/>
  <c r="P12"/>
  <c r="Q12"/>
  <c r="R12"/>
  <c r="S12"/>
  <c r="T12"/>
  <c r="M13"/>
  <c r="N13"/>
  <c r="O13"/>
  <c r="P13"/>
  <c r="Q13"/>
  <c r="R13"/>
  <c r="S13"/>
  <c r="T13"/>
  <c r="M14"/>
  <c r="N14"/>
  <c r="O14"/>
  <c r="P14"/>
  <c r="Q14"/>
  <c r="R14"/>
  <c r="S14"/>
  <c r="T14"/>
  <c r="M15"/>
  <c r="N15"/>
  <c r="O15"/>
  <c r="P15"/>
  <c r="Q15"/>
  <c r="R15"/>
  <c r="S15"/>
  <c r="T15"/>
  <c r="M16"/>
  <c r="N16"/>
  <c r="O16"/>
  <c r="P16"/>
  <c r="Q16"/>
  <c r="R16"/>
  <c r="S16"/>
  <c r="T16"/>
  <c r="M17"/>
  <c r="N17"/>
  <c r="O17"/>
  <c r="P17"/>
  <c r="Q17"/>
  <c r="R17"/>
  <c r="S17"/>
  <c r="T17"/>
  <c r="M18"/>
  <c r="N18"/>
  <c r="O18"/>
  <c r="P18"/>
  <c r="Q18"/>
  <c r="R18"/>
  <c r="S18"/>
  <c r="T18"/>
  <c r="M19"/>
  <c r="N19"/>
  <c r="O19"/>
  <c r="P19"/>
  <c r="Q19"/>
  <c r="R19"/>
  <c r="S19"/>
  <c r="T19"/>
  <c r="M20"/>
  <c r="N20"/>
  <c r="O20"/>
  <c r="P20"/>
  <c r="Q20"/>
  <c r="R20"/>
  <c r="S20"/>
  <c r="T20"/>
  <c r="M21"/>
  <c r="N21"/>
  <c r="O21"/>
  <c r="P21"/>
  <c r="Q21"/>
  <c r="R21"/>
  <c r="S21"/>
  <c r="T21"/>
  <c r="M22"/>
  <c r="N22"/>
  <c r="O22"/>
  <c r="P22"/>
  <c r="Q22"/>
  <c r="R22"/>
  <c r="S22"/>
  <c r="T22"/>
  <c r="M23"/>
  <c r="N23"/>
  <c r="O23"/>
  <c r="P23"/>
  <c r="Q23"/>
  <c r="R23"/>
  <c r="S23"/>
  <c r="T23"/>
  <c r="M24"/>
  <c r="N24"/>
  <c r="O24"/>
  <c r="P24"/>
  <c r="Q24"/>
  <c r="R24"/>
  <c r="S24"/>
  <c r="T24"/>
  <c r="M25"/>
  <c r="N25"/>
  <c r="O25"/>
  <c r="P25"/>
  <c r="Q25"/>
  <c r="R25"/>
  <c r="S25"/>
  <c r="T25"/>
  <c r="M26"/>
  <c r="N26"/>
  <c r="O26"/>
  <c r="P26"/>
  <c r="Q26"/>
  <c r="R26"/>
  <c r="S26"/>
  <c r="T26"/>
  <c r="M27"/>
  <c r="N27"/>
  <c r="O27"/>
  <c r="P27"/>
  <c r="Q27"/>
  <c r="R27"/>
  <c r="S27"/>
  <c r="T27"/>
  <c r="M28"/>
  <c r="N28"/>
  <c r="O28"/>
  <c r="P28"/>
  <c r="Q28"/>
  <c r="R28"/>
  <c r="S28"/>
  <c r="T28"/>
  <c r="M29"/>
  <c r="N29"/>
  <c r="O29"/>
  <c r="P29"/>
  <c r="Q29"/>
  <c r="R29"/>
  <c r="S29"/>
  <c r="T29"/>
  <c r="M30"/>
  <c r="N30"/>
  <c r="O30"/>
  <c r="P30"/>
  <c r="Q30"/>
  <c r="R30"/>
  <c r="S30"/>
  <c r="T30"/>
  <c r="M31"/>
  <c r="N31"/>
  <c r="O31"/>
  <c r="P31"/>
  <c r="Q31"/>
  <c r="R31"/>
  <c r="S31"/>
  <c r="T31"/>
  <c r="M32"/>
  <c r="N32"/>
  <c r="O32"/>
  <c r="P32"/>
  <c r="Q32"/>
  <c r="R32"/>
  <c r="S32"/>
  <c r="T32"/>
  <c r="M33"/>
  <c r="N33"/>
  <c r="O33"/>
  <c r="P33"/>
  <c r="Q33"/>
  <c r="R33"/>
  <c r="S33"/>
  <c r="T33"/>
  <c r="M34"/>
  <c r="N34"/>
  <c r="O34"/>
  <c r="P34"/>
  <c r="Q34"/>
  <c r="R34"/>
  <c r="S34"/>
  <c r="T34"/>
  <c r="M35"/>
  <c r="N35"/>
  <c r="O35"/>
  <c r="P35"/>
  <c r="Q35"/>
  <c r="R35"/>
  <c r="S35"/>
  <c r="T35"/>
  <c r="M36"/>
  <c r="N36"/>
  <c r="O36"/>
  <c r="P36"/>
  <c r="Q36"/>
  <c r="R36"/>
  <c r="S36"/>
  <c r="T36"/>
  <c r="M37"/>
  <c r="N37"/>
  <c r="O37"/>
  <c r="P37"/>
  <c r="Q37"/>
  <c r="R37"/>
  <c r="S37"/>
  <c r="T37"/>
  <c r="M38"/>
  <c r="N38"/>
  <c r="O38"/>
  <c r="P38"/>
  <c r="Q38"/>
  <c r="R38"/>
  <c r="S38"/>
  <c r="T38"/>
  <c r="M39"/>
  <c r="N39"/>
  <c r="O39"/>
  <c r="P39"/>
  <c r="Q39"/>
  <c r="R39"/>
  <c r="S39"/>
  <c r="T39"/>
  <c r="M40"/>
  <c r="N40"/>
  <c r="O40"/>
  <c r="P40"/>
  <c r="Q40"/>
  <c r="R40"/>
  <c r="S40"/>
  <c r="T40"/>
  <c r="M41"/>
  <c r="N41"/>
  <c r="O41"/>
  <c r="P41"/>
  <c r="Q41"/>
  <c r="R41"/>
  <c r="S41"/>
  <c r="T41"/>
  <c r="M42"/>
  <c r="N42"/>
  <c r="O42"/>
  <c r="P42"/>
  <c r="Q42"/>
  <c r="R42"/>
  <c r="S42"/>
  <c r="T42"/>
  <c r="M43"/>
  <c r="N43"/>
  <c r="O43"/>
  <c r="P43"/>
  <c r="Q43"/>
  <c r="R43"/>
  <c r="S43"/>
  <c r="T43"/>
  <c r="M44"/>
  <c r="N44"/>
  <c r="O44"/>
  <c r="P44"/>
  <c r="Q44"/>
  <c r="R44"/>
  <c r="S44"/>
  <c r="T44"/>
  <c r="M45"/>
  <c r="N45"/>
  <c r="O45"/>
  <c r="P45"/>
  <c r="Q45"/>
  <c r="R45"/>
  <c r="S45"/>
  <c r="T45"/>
  <c r="M46"/>
  <c r="N46"/>
  <c r="O46"/>
  <c r="P46"/>
  <c r="Q46"/>
  <c r="R46"/>
  <c r="S46"/>
  <c r="T46"/>
  <c r="M47"/>
  <c r="N47"/>
  <c r="O47"/>
  <c r="P47"/>
  <c r="Q47"/>
  <c r="R47"/>
  <c r="S47"/>
  <c r="T47"/>
  <c r="M48"/>
  <c r="N48"/>
  <c r="O48"/>
  <c r="P48"/>
  <c r="Q48"/>
  <c r="R48"/>
  <c r="S48"/>
  <c r="T48"/>
  <c r="M49"/>
  <c r="N49"/>
  <c r="O49"/>
  <c r="P49"/>
  <c r="Q49"/>
  <c r="R49"/>
  <c r="S49"/>
  <c r="T49"/>
  <c r="M50"/>
  <c r="N50"/>
  <c r="O50"/>
  <c r="P50"/>
  <c r="Q50"/>
  <c r="R50"/>
  <c r="S50"/>
  <c r="T50"/>
  <c r="M51"/>
  <c r="N51"/>
  <c r="O51"/>
  <c r="P51"/>
  <c r="Q51"/>
  <c r="R51"/>
  <c r="S51"/>
  <c r="T51"/>
  <c r="M52"/>
  <c r="N52"/>
  <c r="O52"/>
  <c r="P52"/>
  <c r="Q52"/>
  <c r="R52"/>
  <c r="S52"/>
  <c r="T52"/>
  <c r="M53"/>
  <c r="N53"/>
  <c r="O53"/>
  <c r="P53"/>
  <c r="Q53"/>
  <c r="R53"/>
  <c r="S53"/>
  <c r="T53"/>
  <c r="M54"/>
  <c r="N54"/>
  <c r="O54"/>
  <c r="P54"/>
  <c r="Q54"/>
  <c r="R54"/>
  <c r="S54"/>
  <c r="T54"/>
  <c r="M55"/>
  <c r="N55"/>
  <c r="O55"/>
  <c r="P55"/>
  <c r="Q55"/>
  <c r="R55"/>
  <c r="S55"/>
  <c r="T55"/>
  <c r="M56"/>
  <c r="N56"/>
  <c r="O56"/>
  <c r="P56"/>
  <c r="Q56"/>
  <c r="R56"/>
  <c r="S56"/>
  <c r="T56"/>
  <c r="M57"/>
  <c r="N57"/>
  <c r="O57"/>
  <c r="P57"/>
  <c r="Q57"/>
  <c r="R57"/>
  <c r="S57"/>
  <c r="T57"/>
  <c r="M58"/>
  <c r="N58"/>
  <c r="O58"/>
  <c r="P58"/>
  <c r="Q58"/>
  <c r="R58"/>
  <c r="S58"/>
  <c r="T58"/>
  <c r="M59"/>
  <c r="N59"/>
  <c r="O59"/>
  <c r="P59"/>
  <c r="Q59"/>
  <c r="R59"/>
  <c r="S59"/>
  <c r="T59"/>
  <c r="M60"/>
  <c r="N60"/>
  <c r="O60"/>
  <c r="P60"/>
  <c r="Q60"/>
  <c r="R60"/>
  <c r="S60"/>
  <c r="T60"/>
  <c r="M61"/>
  <c r="N61"/>
  <c r="O61"/>
  <c r="P61"/>
  <c r="Q61"/>
  <c r="R61"/>
  <c r="S61"/>
  <c r="T61"/>
  <c r="M62"/>
  <c r="N62"/>
  <c r="O62"/>
  <c r="P62"/>
  <c r="Q62"/>
  <c r="R62"/>
  <c r="S62"/>
  <c r="T62"/>
  <c r="M63"/>
  <c r="N63"/>
  <c r="O63"/>
  <c r="P63"/>
  <c r="Q63"/>
  <c r="R63"/>
  <c r="S63"/>
  <c r="T63"/>
  <c r="M64"/>
  <c r="N64"/>
  <c r="O64"/>
  <c r="P64"/>
  <c r="Q64"/>
  <c r="R64"/>
  <c r="S64"/>
  <c r="T64"/>
  <c r="M65"/>
  <c r="N65"/>
  <c r="O65"/>
  <c r="P65"/>
  <c r="Q65"/>
  <c r="R65"/>
  <c r="S65"/>
  <c r="T65"/>
  <c r="M66"/>
  <c r="N66"/>
  <c r="O66"/>
  <c r="P66"/>
  <c r="Q66"/>
  <c r="R66"/>
  <c r="S66"/>
  <c r="T66"/>
  <c r="M67"/>
  <c r="N67"/>
  <c r="O67"/>
  <c r="P67"/>
  <c r="Q67"/>
  <c r="R67"/>
  <c r="S67"/>
  <c r="T67"/>
  <c r="M2"/>
  <c r="N2"/>
  <c r="O2"/>
  <c r="P2"/>
  <c r="Q2"/>
  <c r="R2"/>
  <c r="S2"/>
  <c r="T2"/>
  <c r="M5" i="8"/>
  <c r="N5"/>
  <c r="O5"/>
  <c r="P5"/>
  <c r="Q5"/>
  <c r="R5"/>
  <c r="S5"/>
  <c r="T5"/>
  <c r="M6"/>
  <c r="N6"/>
  <c r="O6"/>
  <c r="P6"/>
  <c r="Q6"/>
  <c r="R6"/>
  <c r="S6"/>
  <c r="T6"/>
  <c r="M7"/>
  <c r="N7"/>
  <c r="O7"/>
  <c r="P7"/>
  <c r="Q7"/>
  <c r="R7"/>
  <c r="S7"/>
  <c r="T7"/>
  <c r="M8"/>
  <c r="N8"/>
  <c r="O8"/>
  <c r="P8"/>
  <c r="Q8"/>
  <c r="R8"/>
  <c r="S8"/>
  <c r="T8"/>
  <c r="M9"/>
  <c r="N9"/>
  <c r="O9"/>
  <c r="P9"/>
  <c r="Q9"/>
  <c r="R9"/>
  <c r="S9"/>
  <c r="T9"/>
  <c r="M4"/>
  <c r="N4"/>
  <c r="O4"/>
  <c r="P4"/>
  <c r="Q4"/>
  <c r="R4"/>
  <c r="S4"/>
  <c r="T4"/>
  <c r="I129" i="11" l="1"/>
  <c r="L129" s="1"/>
  <c r="D1" l="1"/>
  <c r="A4" i="9"/>
  <c r="L345"/>
  <c r="K345"/>
  <c r="L344"/>
  <c r="K344"/>
  <c r="L343"/>
  <c r="K343"/>
  <c r="L342"/>
  <c r="P560" s="1"/>
  <c r="K342"/>
  <c r="O560" s="1"/>
  <c r="L341"/>
  <c r="K341"/>
  <c r="L340"/>
  <c r="K340"/>
  <c r="L339"/>
  <c r="K339"/>
  <c r="L338"/>
  <c r="K338"/>
  <c r="L337"/>
  <c r="K337"/>
  <c r="L336"/>
  <c r="K336"/>
  <c r="L335"/>
  <c r="K335"/>
  <c r="L334"/>
  <c r="K334"/>
  <c r="L333"/>
  <c r="K333"/>
  <c r="L332"/>
  <c r="P550" s="1"/>
  <c r="K332"/>
  <c r="O550" s="1"/>
  <c r="L331"/>
  <c r="K331"/>
  <c r="L330"/>
  <c r="K330"/>
  <c r="L329"/>
  <c r="K329"/>
  <c r="L327"/>
  <c r="K327"/>
  <c r="L326"/>
  <c r="K326"/>
  <c r="L325"/>
  <c r="K325"/>
  <c r="L324"/>
  <c r="K324"/>
  <c r="L323"/>
  <c r="K323"/>
  <c r="L321"/>
  <c r="P539" s="1"/>
  <c r="K321"/>
  <c r="O539" s="1"/>
  <c r="L320"/>
  <c r="K320"/>
  <c r="L319"/>
  <c r="K319"/>
  <c r="L318"/>
  <c r="K318"/>
  <c r="L317"/>
  <c r="K317"/>
  <c r="L316"/>
  <c r="K316"/>
  <c r="L315"/>
  <c r="K315"/>
  <c r="L314"/>
  <c r="K314"/>
  <c r="L313"/>
  <c r="K313"/>
  <c r="L312"/>
  <c r="K312"/>
  <c r="L311"/>
  <c r="K311"/>
  <c r="L310"/>
  <c r="K310"/>
  <c r="L309"/>
  <c r="K309"/>
  <c r="L308"/>
  <c r="K308"/>
  <c r="L307"/>
  <c r="K307"/>
  <c r="L305"/>
  <c r="K305"/>
  <c r="L304"/>
  <c r="K304"/>
  <c r="L303"/>
  <c r="K303"/>
  <c r="L302"/>
  <c r="K302"/>
  <c r="L301"/>
  <c r="K301"/>
  <c r="L299"/>
  <c r="K299"/>
  <c r="L298"/>
  <c r="K298"/>
  <c r="L297"/>
  <c r="K297"/>
  <c r="L296"/>
  <c r="K296"/>
  <c r="L295"/>
  <c r="K295"/>
  <c r="L294"/>
  <c r="K294"/>
  <c r="L293"/>
  <c r="K293"/>
  <c r="L292"/>
  <c r="K292"/>
  <c r="L291"/>
  <c r="K291"/>
  <c r="L290"/>
  <c r="K290"/>
  <c r="L289"/>
  <c r="K289"/>
  <c r="L288"/>
  <c r="K288"/>
  <c r="L287"/>
  <c r="K287"/>
  <c r="L286"/>
  <c r="K286"/>
  <c r="L285"/>
  <c r="K285"/>
  <c r="L283"/>
  <c r="K283"/>
  <c r="L282"/>
  <c r="K282"/>
  <c r="L281"/>
  <c r="K281"/>
  <c r="M273"/>
  <c r="L273"/>
  <c r="K273"/>
  <c r="M272"/>
  <c r="L272"/>
  <c r="K272"/>
  <c r="M271"/>
  <c r="L271"/>
  <c r="K271"/>
  <c r="M269"/>
  <c r="L269"/>
  <c r="K269"/>
  <c r="M268"/>
  <c r="L268"/>
  <c r="K268"/>
  <c r="M267"/>
  <c r="L267"/>
  <c r="K267"/>
  <c r="M266"/>
  <c r="L266"/>
  <c r="K266"/>
  <c r="M265"/>
  <c r="L265"/>
  <c r="K265"/>
  <c r="M264"/>
  <c r="L264"/>
  <c r="K264"/>
  <c r="M263"/>
  <c r="L263"/>
  <c r="K263"/>
  <c r="M262"/>
  <c r="L262"/>
  <c r="K262"/>
  <c r="M261"/>
  <c r="L261"/>
  <c r="K261"/>
  <c r="M259"/>
  <c r="L259"/>
  <c r="K259"/>
  <c r="M258"/>
  <c r="L258"/>
  <c r="K258"/>
  <c r="M257"/>
  <c r="L257"/>
  <c r="K257"/>
  <c r="M256"/>
  <c r="L256"/>
  <c r="K256"/>
  <c r="M255"/>
  <c r="L255"/>
  <c r="K255"/>
  <c r="M254"/>
  <c r="L254"/>
  <c r="K254"/>
  <c r="M253"/>
  <c r="L253"/>
  <c r="K253"/>
  <c r="M252"/>
  <c r="L252"/>
  <c r="K252"/>
  <c r="M250"/>
  <c r="L250"/>
  <c r="K250"/>
  <c r="M248"/>
  <c r="L248"/>
  <c r="K248"/>
  <c r="M247"/>
  <c r="L247"/>
  <c r="K247"/>
  <c r="M246"/>
  <c r="L246"/>
  <c r="K246"/>
  <c r="M245"/>
  <c r="L245"/>
  <c r="K245"/>
  <c r="M244"/>
  <c r="L244"/>
  <c r="K244"/>
  <c r="M243"/>
  <c r="L243"/>
  <c r="K243"/>
  <c r="M242"/>
  <c r="L242"/>
  <c r="K242"/>
  <c r="M241"/>
  <c r="L241"/>
  <c r="K241"/>
  <c r="M240"/>
  <c r="L240"/>
  <c r="K240"/>
  <c r="M239"/>
  <c r="L239"/>
  <c r="K239"/>
  <c r="M238"/>
  <c r="L238"/>
  <c r="K238"/>
  <c r="M237"/>
  <c r="L237"/>
  <c r="K237"/>
  <c r="M236"/>
  <c r="L236"/>
  <c r="K236"/>
  <c r="M235"/>
  <c r="L235"/>
  <c r="K235"/>
  <c r="M233"/>
  <c r="L233"/>
  <c r="K233"/>
  <c r="M232"/>
  <c r="L232"/>
  <c r="K232"/>
  <c r="M231"/>
  <c r="L231"/>
  <c r="K231"/>
  <c r="M230"/>
  <c r="L230"/>
  <c r="K230"/>
  <c r="M229"/>
  <c r="L229"/>
  <c r="K229"/>
  <c r="M226"/>
  <c r="L226"/>
  <c r="K226"/>
  <c r="M225"/>
  <c r="L225"/>
  <c r="K225"/>
  <c r="M224"/>
  <c r="L224"/>
  <c r="K224"/>
  <c r="M223"/>
  <c r="L223"/>
  <c r="K223"/>
  <c r="M222"/>
  <c r="L222"/>
  <c r="K222"/>
  <c r="M221"/>
  <c r="L221"/>
  <c r="K221"/>
  <c r="M220"/>
  <c r="L220"/>
  <c r="K220"/>
  <c r="M219"/>
  <c r="L219"/>
  <c r="K219"/>
  <c r="M218"/>
  <c r="L218"/>
  <c r="K218"/>
  <c r="M217"/>
  <c r="L217"/>
  <c r="K217"/>
  <c r="M216"/>
  <c r="L216"/>
  <c r="K216"/>
  <c r="M215"/>
  <c r="L215"/>
  <c r="K215"/>
  <c r="M214"/>
  <c r="L214"/>
  <c r="K214"/>
  <c r="M213"/>
  <c r="L213"/>
  <c r="K213"/>
  <c r="M211"/>
  <c r="L211"/>
  <c r="K211"/>
  <c r="M210"/>
  <c r="L210"/>
  <c r="K210"/>
  <c r="M209"/>
  <c r="L209"/>
  <c r="K209"/>
  <c r="N140"/>
  <c r="M140"/>
  <c r="L140"/>
  <c r="K140"/>
  <c r="O135"/>
  <c r="N135"/>
  <c r="M135"/>
  <c r="L135"/>
  <c r="K135"/>
  <c r="O134"/>
  <c r="N134"/>
  <c r="M134"/>
  <c r="L134"/>
  <c r="K134"/>
  <c r="O133"/>
  <c r="N133"/>
  <c r="M133"/>
  <c r="L133"/>
  <c r="K133"/>
  <c r="O131"/>
  <c r="N131"/>
  <c r="M131"/>
  <c r="L131"/>
  <c r="K131"/>
  <c r="O130"/>
  <c r="N130"/>
  <c r="M130"/>
  <c r="L130"/>
  <c r="K130"/>
  <c r="O128"/>
  <c r="N128"/>
  <c r="M128"/>
  <c r="L128"/>
  <c r="K128"/>
  <c r="O127"/>
  <c r="N127"/>
  <c r="M127"/>
  <c r="L127"/>
  <c r="K127"/>
  <c r="O126"/>
  <c r="N126"/>
  <c r="M126"/>
  <c r="L126"/>
  <c r="K126"/>
  <c r="O125"/>
  <c r="N125"/>
  <c r="M125"/>
  <c r="L125"/>
  <c r="K125"/>
  <c r="O124"/>
  <c r="N124"/>
  <c r="M124"/>
  <c r="L124"/>
  <c r="K124"/>
  <c r="O123"/>
  <c r="N123"/>
  <c r="M123"/>
  <c r="L123"/>
  <c r="K123"/>
  <c r="O121"/>
  <c r="N121"/>
  <c r="M121"/>
  <c r="L121"/>
  <c r="K121"/>
  <c r="O120"/>
  <c r="N120"/>
  <c r="M120"/>
  <c r="L120"/>
  <c r="K120"/>
  <c r="O119"/>
  <c r="N119"/>
  <c r="M119"/>
  <c r="L119"/>
  <c r="K119"/>
  <c r="O118"/>
  <c r="N118"/>
  <c r="M118"/>
  <c r="L118"/>
  <c r="K118"/>
  <c r="O117"/>
  <c r="N117"/>
  <c r="M117"/>
  <c r="L117"/>
  <c r="K117"/>
  <c r="O116"/>
  <c r="N116"/>
  <c r="M116"/>
  <c r="L116"/>
  <c r="K116"/>
  <c r="O115"/>
  <c r="N115"/>
  <c r="M115"/>
  <c r="L115"/>
  <c r="K115"/>
  <c r="O114"/>
  <c r="N114"/>
  <c r="M114"/>
  <c r="L114"/>
  <c r="K114"/>
  <c r="O113"/>
  <c r="N113"/>
  <c r="M113"/>
  <c r="L113"/>
  <c r="K113"/>
  <c r="O110"/>
  <c r="N110"/>
  <c r="M110"/>
  <c r="L110"/>
  <c r="K110"/>
  <c r="O109"/>
  <c r="N109"/>
  <c r="M109"/>
  <c r="L109"/>
  <c r="K109"/>
  <c r="O108"/>
  <c r="N108"/>
  <c r="M108"/>
  <c r="L108"/>
  <c r="K108"/>
  <c r="O107"/>
  <c r="N107"/>
  <c r="M107"/>
  <c r="L107"/>
  <c r="K107"/>
  <c r="O106"/>
  <c r="N106"/>
  <c r="M106"/>
  <c r="L106"/>
  <c r="K106"/>
  <c r="O105"/>
  <c r="N105"/>
  <c r="M105"/>
  <c r="L105"/>
  <c r="K105"/>
  <c r="O104"/>
  <c r="N104"/>
  <c r="M104"/>
  <c r="L104"/>
  <c r="K104"/>
  <c r="O103"/>
  <c r="N103"/>
  <c r="M103"/>
  <c r="L103"/>
  <c r="K103"/>
  <c r="O102"/>
  <c r="N102"/>
  <c r="M102"/>
  <c r="L102"/>
  <c r="K102"/>
  <c r="O101"/>
  <c r="N101"/>
  <c r="M101"/>
  <c r="L101"/>
  <c r="K101"/>
  <c r="O100"/>
  <c r="N100"/>
  <c r="M100"/>
  <c r="L100"/>
  <c r="K100"/>
  <c r="O99"/>
  <c r="N99"/>
  <c r="M99"/>
  <c r="L99"/>
  <c r="K99"/>
  <c r="O98"/>
  <c r="N98"/>
  <c r="M98"/>
  <c r="L98"/>
  <c r="K98"/>
  <c r="O97"/>
  <c r="N97"/>
  <c r="M97"/>
  <c r="L97"/>
  <c r="K97"/>
  <c r="O96"/>
  <c r="N96"/>
  <c r="M96"/>
  <c r="L96"/>
  <c r="K96"/>
  <c r="O95"/>
  <c r="N95"/>
  <c r="M95"/>
  <c r="L95"/>
  <c r="K95"/>
  <c r="O94"/>
  <c r="N94"/>
  <c r="M94"/>
  <c r="L94"/>
  <c r="K94"/>
  <c r="O93"/>
  <c r="N93"/>
  <c r="M93"/>
  <c r="L93"/>
  <c r="K93"/>
  <c r="O92"/>
  <c r="N92"/>
  <c r="M92"/>
  <c r="L92"/>
  <c r="K92"/>
  <c r="O91"/>
  <c r="N91"/>
  <c r="M91"/>
  <c r="L91"/>
  <c r="K91"/>
  <c r="O88"/>
  <c r="N88"/>
  <c r="M88"/>
  <c r="L88"/>
  <c r="K88"/>
  <c r="O87"/>
  <c r="N87"/>
  <c r="M87"/>
  <c r="L87"/>
  <c r="K87"/>
  <c r="O86"/>
  <c r="N86"/>
  <c r="M86"/>
  <c r="L86"/>
  <c r="K86"/>
  <c r="O85"/>
  <c r="N85"/>
  <c r="M85"/>
  <c r="L85"/>
  <c r="K85"/>
  <c r="O84"/>
  <c r="N84"/>
  <c r="M84"/>
  <c r="L84"/>
  <c r="K84"/>
  <c r="O83"/>
  <c r="N83"/>
  <c r="M83"/>
  <c r="L83"/>
  <c r="K83"/>
  <c r="O82"/>
  <c r="N82"/>
  <c r="M82"/>
  <c r="L82"/>
  <c r="K82"/>
  <c r="O81"/>
  <c r="N81"/>
  <c r="M81"/>
  <c r="L81"/>
  <c r="K81"/>
  <c r="O80"/>
  <c r="N80"/>
  <c r="M80"/>
  <c r="L80"/>
  <c r="K80"/>
  <c r="O79"/>
  <c r="N79"/>
  <c r="M79"/>
  <c r="L79"/>
  <c r="K79"/>
  <c r="O78"/>
  <c r="N78"/>
  <c r="M78"/>
  <c r="L78"/>
  <c r="K78"/>
  <c r="O77"/>
  <c r="N77"/>
  <c r="M77"/>
  <c r="L77"/>
  <c r="K77"/>
  <c r="O76"/>
  <c r="N76"/>
  <c r="M76"/>
  <c r="L76"/>
  <c r="K76"/>
  <c r="O75"/>
  <c r="N75"/>
  <c r="M75"/>
  <c r="L75"/>
  <c r="K75"/>
  <c r="O73"/>
  <c r="N73"/>
  <c r="M73"/>
  <c r="L73"/>
  <c r="K73"/>
  <c r="O72"/>
  <c r="N72"/>
  <c r="M72"/>
  <c r="L72"/>
  <c r="K72"/>
  <c r="N71"/>
  <c r="M71"/>
  <c r="L71"/>
  <c r="K71"/>
  <c r="N44" i="8"/>
  <c r="M44"/>
  <c r="L44"/>
  <c r="K44"/>
  <c r="N43"/>
  <c r="M43"/>
  <c r="L43"/>
  <c r="K43"/>
  <c r="N42"/>
  <c r="M42"/>
  <c r="L42"/>
  <c r="K42"/>
  <c r="N41"/>
  <c r="M41"/>
  <c r="L41"/>
  <c r="K41"/>
  <c r="N40"/>
  <c r="M40"/>
  <c r="L40"/>
  <c r="K40"/>
  <c r="N39"/>
  <c r="M39"/>
  <c r="L39"/>
  <c r="K39"/>
  <c r="O35"/>
  <c r="N35"/>
  <c r="M35"/>
  <c r="L35"/>
  <c r="K35"/>
  <c r="O34"/>
  <c r="N34"/>
  <c r="M34"/>
  <c r="L34"/>
  <c r="K34"/>
  <c r="O33"/>
  <c r="N33"/>
  <c r="M33"/>
  <c r="L33"/>
  <c r="K33"/>
  <c r="O32"/>
  <c r="N32"/>
  <c r="M32"/>
  <c r="L32"/>
  <c r="K32"/>
  <c r="O31"/>
  <c r="N31"/>
  <c r="M31"/>
  <c r="L31"/>
  <c r="K31"/>
  <c r="O30"/>
  <c r="N30"/>
  <c r="M30"/>
  <c r="L30"/>
  <c r="K30"/>
  <c r="P27"/>
  <c r="O27"/>
  <c r="N27"/>
  <c r="M27"/>
  <c r="L27"/>
  <c r="P26"/>
  <c r="O26"/>
  <c r="N26"/>
  <c r="M26"/>
  <c r="L26"/>
  <c r="P25"/>
  <c r="O25"/>
  <c r="N25"/>
  <c r="M25"/>
  <c r="L25"/>
  <c r="P24"/>
  <c r="O24"/>
  <c r="N24"/>
  <c r="M24"/>
  <c r="L24"/>
  <c r="P23"/>
  <c r="O23"/>
  <c r="N23"/>
  <c r="M23"/>
  <c r="L23"/>
  <c r="P22"/>
  <c r="O22"/>
  <c r="N22"/>
  <c r="M22"/>
  <c r="L22"/>
  <c r="Q19"/>
  <c r="P19"/>
  <c r="O19"/>
  <c r="N19"/>
  <c r="M19"/>
  <c r="Q18"/>
  <c r="P18"/>
  <c r="O18"/>
  <c r="N18"/>
  <c r="M18"/>
  <c r="Q17"/>
  <c r="P17"/>
  <c r="O17"/>
  <c r="N17"/>
  <c r="M17"/>
  <c r="Q16"/>
  <c r="P16"/>
  <c r="O16"/>
  <c r="N16"/>
  <c r="M16"/>
  <c r="Q15"/>
  <c r="P15"/>
  <c r="O15"/>
  <c r="N15"/>
  <c r="M15"/>
  <c r="Q14"/>
  <c r="P14"/>
  <c r="O14"/>
  <c r="N14"/>
  <c r="M14"/>
  <c r="D1"/>
  <c r="F517" i="9" l="1"/>
  <c r="F539"/>
  <c r="F550"/>
  <c r="B518"/>
  <c r="F518"/>
  <c r="F560"/>
  <c r="F499"/>
  <c r="F540"/>
  <c r="F557"/>
  <c r="F502"/>
  <c r="Q557"/>
  <c r="J557"/>
  <c r="I540"/>
  <c r="P540"/>
  <c r="Q540"/>
  <c r="J540"/>
  <c r="D540" s="1"/>
  <c r="I517"/>
  <c r="C517" s="1"/>
  <c r="P517"/>
  <c r="P557"/>
  <c r="I557"/>
  <c r="O517"/>
  <c r="H517"/>
  <c r="B517" s="1"/>
  <c r="H540"/>
  <c r="B540" s="1"/>
  <c r="O540"/>
  <c r="H557"/>
  <c r="O557"/>
  <c r="S503"/>
  <c r="L503"/>
  <c r="F503" s="1"/>
  <c r="S509"/>
  <c r="L509"/>
  <c r="F509" s="1"/>
  <c r="R514"/>
  <c r="K514"/>
  <c r="Q521"/>
  <c r="J521"/>
  <c r="D521" s="1"/>
  <c r="O525"/>
  <c r="H525"/>
  <c r="B525" s="1"/>
  <c r="S529"/>
  <c r="L529"/>
  <c r="F529" s="1"/>
  <c r="S535"/>
  <c r="L535"/>
  <c r="F535" s="1"/>
  <c r="L543"/>
  <c r="F543" s="1"/>
  <c r="S543"/>
  <c r="R548"/>
  <c r="K548"/>
  <c r="I553"/>
  <c r="C553" s="1"/>
  <c r="P553"/>
  <c r="O559"/>
  <c r="H559"/>
  <c r="B559" s="1"/>
  <c r="H504"/>
  <c r="O504"/>
  <c r="K507"/>
  <c r="R507"/>
  <c r="K513"/>
  <c r="E513" s="1"/>
  <c r="R513"/>
  <c r="P519"/>
  <c r="I519"/>
  <c r="O524"/>
  <c r="H524"/>
  <c r="R527"/>
  <c r="K527"/>
  <c r="E527" s="1"/>
  <c r="S534"/>
  <c r="L534"/>
  <c r="F534" s="1"/>
  <c r="S542"/>
  <c r="L542"/>
  <c r="F542" s="1"/>
  <c r="I552"/>
  <c r="C552" s="1"/>
  <c r="P552"/>
  <c r="P500"/>
  <c r="I500"/>
  <c r="Q501"/>
  <c r="J501"/>
  <c r="D501" s="1"/>
  <c r="R503"/>
  <c r="K503"/>
  <c r="E503" s="1"/>
  <c r="S504"/>
  <c r="L504"/>
  <c r="F504" s="1"/>
  <c r="O506"/>
  <c r="H506"/>
  <c r="B506" s="1"/>
  <c r="P507"/>
  <c r="I507"/>
  <c r="C507" s="1"/>
  <c r="Q508"/>
  <c r="J508"/>
  <c r="R509"/>
  <c r="K509"/>
  <c r="S510"/>
  <c r="L510"/>
  <c r="F510" s="1"/>
  <c r="O512"/>
  <c r="H512"/>
  <c r="B512" s="1"/>
  <c r="P513"/>
  <c r="I513"/>
  <c r="C513" s="1"/>
  <c r="Q514"/>
  <c r="J514"/>
  <c r="D514" s="1"/>
  <c r="R515"/>
  <c r="K515"/>
  <c r="S516"/>
  <c r="L516"/>
  <c r="F516" s="1"/>
  <c r="O520"/>
  <c r="H520"/>
  <c r="B520" s="1"/>
  <c r="I521"/>
  <c r="P521"/>
  <c r="J522"/>
  <c r="Q522"/>
  <c r="R523"/>
  <c r="K523"/>
  <c r="E523" s="1"/>
  <c r="S524"/>
  <c r="L524"/>
  <c r="F524" s="1"/>
  <c r="H526"/>
  <c r="O526"/>
  <c r="I527"/>
  <c r="C527" s="1"/>
  <c r="P527"/>
  <c r="J528"/>
  <c r="Q528"/>
  <c r="R529"/>
  <c r="K529"/>
  <c r="E529" s="1"/>
  <c r="S530"/>
  <c r="L530"/>
  <c r="F530" s="1"/>
  <c r="H532"/>
  <c r="O532"/>
  <c r="I533"/>
  <c r="P533"/>
  <c r="J534"/>
  <c r="D534" s="1"/>
  <c r="Q534"/>
  <c r="R535"/>
  <c r="K535"/>
  <c r="S536"/>
  <c r="L536"/>
  <c r="F536" s="1"/>
  <c r="H538"/>
  <c r="B538" s="1"/>
  <c r="O538"/>
  <c r="P541"/>
  <c r="I541"/>
  <c r="J542"/>
  <c r="D542" s="1"/>
  <c r="Q542"/>
  <c r="K543"/>
  <c r="E543" s="1"/>
  <c r="R543"/>
  <c r="L544"/>
  <c r="F544" s="1"/>
  <c r="S544"/>
  <c r="O546"/>
  <c r="H546"/>
  <c r="B546" s="1"/>
  <c r="I547"/>
  <c r="C547" s="1"/>
  <c r="P547"/>
  <c r="Q548"/>
  <c r="J548"/>
  <c r="D548" s="1"/>
  <c r="R549"/>
  <c r="K549"/>
  <c r="E549" s="1"/>
  <c r="S551"/>
  <c r="L551"/>
  <c r="F551" s="1"/>
  <c r="O553"/>
  <c r="H553"/>
  <c r="B553" s="1"/>
  <c r="P554"/>
  <c r="I554"/>
  <c r="C554" s="1"/>
  <c r="Q555"/>
  <c r="J555"/>
  <c r="D555" s="1"/>
  <c r="R556"/>
  <c r="K556"/>
  <c r="S558"/>
  <c r="L558"/>
  <c r="F558" s="1"/>
  <c r="O561"/>
  <c r="H561"/>
  <c r="B561" s="1"/>
  <c r="P562"/>
  <c r="I562"/>
  <c r="Q563"/>
  <c r="J563"/>
  <c r="D563" s="1"/>
  <c r="P506"/>
  <c r="I506"/>
  <c r="C506" s="1"/>
  <c r="O511"/>
  <c r="H511"/>
  <c r="B511" s="1"/>
  <c r="S515"/>
  <c r="L515"/>
  <c r="F515" s="1"/>
  <c r="R522"/>
  <c r="K522"/>
  <c r="E522" s="1"/>
  <c r="Q527"/>
  <c r="J527"/>
  <c r="O531"/>
  <c r="H531"/>
  <c r="B531" s="1"/>
  <c r="Q533"/>
  <c r="J533"/>
  <c r="D533" s="1"/>
  <c r="O537"/>
  <c r="H537"/>
  <c r="B537" s="1"/>
  <c r="K542"/>
  <c r="R542"/>
  <c r="O545"/>
  <c r="H545"/>
  <c r="B545" s="1"/>
  <c r="L549"/>
  <c r="F549" s="1"/>
  <c r="S549"/>
  <c r="K555"/>
  <c r="R555"/>
  <c r="Q562"/>
  <c r="J562"/>
  <c r="D562" s="1"/>
  <c r="J506"/>
  <c r="Q506"/>
  <c r="I511"/>
  <c r="C511" s="1"/>
  <c r="P511"/>
  <c r="H516"/>
  <c r="B516" s="1"/>
  <c r="O516"/>
  <c r="S522"/>
  <c r="L522"/>
  <c r="F522" s="1"/>
  <c r="S528"/>
  <c r="L528"/>
  <c r="F528" s="1"/>
  <c r="Q532"/>
  <c r="J532"/>
  <c r="D532" s="1"/>
  <c r="P537"/>
  <c r="I537"/>
  <c r="C537" s="1"/>
  <c r="I545"/>
  <c r="C545" s="1"/>
  <c r="P545"/>
  <c r="R547"/>
  <c r="K547"/>
  <c r="E547" s="1"/>
  <c r="J553"/>
  <c r="Q553"/>
  <c r="H558"/>
  <c r="O558"/>
  <c r="Q561"/>
  <c r="J561"/>
  <c r="D561" s="1"/>
  <c r="S563"/>
  <c r="L563"/>
  <c r="F563" s="1"/>
  <c r="H503"/>
  <c r="B503" s="1"/>
  <c r="O503"/>
  <c r="I504"/>
  <c r="C504" s="1"/>
  <c r="P504"/>
  <c r="J505"/>
  <c r="Q505"/>
  <c r="K506"/>
  <c r="R506"/>
  <c r="L507"/>
  <c r="F507" s="1"/>
  <c r="S507"/>
  <c r="H509"/>
  <c r="O509"/>
  <c r="I510"/>
  <c r="C510" s="1"/>
  <c r="P510"/>
  <c r="J511"/>
  <c r="D511" s="1"/>
  <c r="Q511"/>
  <c r="K512"/>
  <c r="R512"/>
  <c r="L513"/>
  <c r="F513" s="1"/>
  <c r="S513"/>
  <c r="H515"/>
  <c r="B515" s="1"/>
  <c r="O515"/>
  <c r="I516"/>
  <c r="C516" s="1"/>
  <c r="P516"/>
  <c r="J519"/>
  <c r="D519" s="1"/>
  <c r="Q519"/>
  <c r="K520"/>
  <c r="E520" s="1"/>
  <c r="R520"/>
  <c r="L521"/>
  <c r="F521" s="1"/>
  <c r="S521"/>
  <c r="H523"/>
  <c r="O523"/>
  <c r="I524"/>
  <c r="C524" s="1"/>
  <c r="P524"/>
  <c r="J525"/>
  <c r="Q525"/>
  <c r="K526"/>
  <c r="R526"/>
  <c r="L527"/>
  <c r="F527" s="1"/>
  <c r="S527"/>
  <c r="H529"/>
  <c r="O529"/>
  <c r="I530"/>
  <c r="C530" s="1"/>
  <c r="P530"/>
  <c r="J531"/>
  <c r="D531" s="1"/>
  <c r="Q531"/>
  <c r="K532"/>
  <c r="E532" s="1"/>
  <c r="R532"/>
  <c r="L533"/>
  <c r="F533" s="1"/>
  <c r="S533"/>
  <c r="H535"/>
  <c r="B535" s="1"/>
  <c r="O535"/>
  <c r="I536"/>
  <c r="C536" s="1"/>
  <c r="P536"/>
  <c r="J537"/>
  <c r="D537" s="1"/>
  <c r="Q537"/>
  <c r="K538"/>
  <c r="E538" s="1"/>
  <c r="R538"/>
  <c r="S541"/>
  <c r="L541"/>
  <c r="F541" s="1"/>
  <c r="O543"/>
  <c r="H543"/>
  <c r="B543" s="1"/>
  <c r="P544"/>
  <c r="I544"/>
  <c r="C544" s="1"/>
  <c r="Q545"/>
  <c r="J545"/>
  <c r="D545" s="1"/>
  <c r="R546"/>
  <c r="K546"/>
  <c r="E546" s="1"/>
  <c r="S547"/>
  <c r="L547"/>
  <c r="F547" s="1"/>
  <c r="O549"/>
  <c r="H549"/>
  <c r="I551"/>
  <c r="C551" s="1"/>
  <c r="P551"/>
  <c r="Q552"/>
  <c r="J552"/>
  <c r="D552" s="1"/>
  <c r="R553"/>
  <c r="K553"/>
  <c r="L554"/>
  <c r="F554" s="1"/>
  <c r="S554"/>
  <c r="H556"/>
  <c r="B556" s="1"/>
  <c r="O556"/>
  <c r="I558"/>
  <c r="P558"/>
  <c r="J559"/>
  <c r="D559" s="1"/>
  <c r="Q559"/>
  <c r="R561"/>
  <c r="K561"/>
  <c r="E561" s="1"/>
  <c r="L562"/>
  <c r="F562" s="1"/>
  <c r="S562"/>
  <c r="K501"/>
  <c r="R501"/>
  <c r="R508"/>
  <c r="K508"/>
  <c r="E508" s="1"/>
  <c r="P512"/>
  <c r="I512"/>
  <c r="C512" s="1"/>
  <c r="O519"/>
  <c r="H519"/>
  <c r="B519" s="1"/>
  <c r="S523"/>
  <c r="L523"/>
  <c r="F523" s="1"/>
  <c r="R528"/>
  <c r="K528"/>
  <c r="E528" s="1"/>
  <c r="R534"/>
  <c r="K534"/>
  <c r="E534" s="1"/>
  <c r="J541"/>
  <c r="D541" s="1"/>
  <c r="Q541"/>
  <c r="I546"/>
  <c r="P546"/>
  <c r="O552"/>
  <c r="H552"/>
  <c r="S556"/>
  <c r="L556"/>
  <c r="F556" s="1"/>
  <c r="R563"/>
  <c r="K563"/>
  <c r="E563" s="1"/>
  <c r="L501"/>
  <c r="F501" s="1"/>
  <c r="S501"/>
  <c r="L508"/>
  <c r="F508" s="1"/>
  <c r="S508"/>
  <c r="L514"/>
  <c r="F514" s="1"/>
  <c r="S514"/>
  <c r="R521"/>
  <c r="K521"/>
  <c r="E521" s="1"/>
  <c r="P525"/>
  <c r="I525"/>
  <c r="C525" s="1"/>
  <c r="O530"/>
  <c r="H530"/>
  <c r="B530" s="1"/>
  <c r="R533"/>
  <c r="K533"/>
  <c r="E533" s="1"/>
  <c r="O536"/>
  <c r="H536"/>
  <c r="B536" s="1"/>
  <c r="K541"/>
  <c r="E541" s="1"/>
  <c r="R541"/>
  <c r="O544"/>
  <c r="H544"/>
  <c r="B544" s="1"/>
  <c r="J546"/>
  <c r="D546" s="1"/>
  <c r="Q546"/>
  <c r="H551"/>
  <c r="B551" s="1"/>
  <c r="O551"/>
  <c r="K554"/>
  <c r="R554"/>
  <c r="L555"/>
  <c r="F555" s="1"/>
  <c r="S555"/>
  <c r="P559"/>
  <c r="I559"/>
  <c r="C559" s="1"/>
  <c r="R562"/>
  <c r="K562"/>
  <c r="E562" s="1"/>
  <c r="S500"/>
  <c r="L500"/>
  <c r="F500" s="1"/>
  <c r="O501"/>
  <c r="H501"/>
  <c r="B501" s="1"/>
  <c r="P503"/>
  <c r="I503"/>
  <c r="C503" s="1"/>
  <c r="J504"/>
  <c r="D504" s="1"/>
  <c r="Q504"/>
  <c r="K505"/>
  <c r="E505" s="1"/>
  <c r="R505"/>
  <c r="S506"/>
  <c r="L506"/>
  <c r="F506" s="1"/>
  <c r="O508"/>
  <c r="H508"/>
  <c r="B508" s="1"/>
  <c r="I509"/>
  <c r="C509" s="1"/>
  <c r="P509"/>
  <c r="Q510"/>
  <c r="J510"/>
  <c r="D510" s="1"/>
  <c r="R511"/>
  <c r="K511"/>
  <c r="E511" s="1"/>
  <c r="L512"/>
  <c r="F512" s="1"/>
  <c r="S512"/>
  <c r="O514"/>
  <c r="H514"/>
  <c r="B514" s="1"/>
  <c r="P515"/>
  <c r="I515"/>
  <c r="C515" s="1"/>
  <c r="J516"/>
  <c r="Q516"/>
  <c r="K519"/>
  <c r="R519"/>
  <c r="L520"/>
  <c r="F520" s="1"/>
  <c r="S520"/>
  <c r="H522"/>
  <c r="B522" s="1"/>
  <c r="O522"/>
  <c r="I523"/>
  <c r="P523"/>
  <c r="J524"/>
  <c r="D524" s="1"/>
  <c r="Q524"/>
  <c r="K525"/>
  <c r="E525" s="1"/>
  <c r="R525"/>
  <c r="L526"/>
  <c r="F526" s="1"/>
  <c r="S526"/>
  <c r="H528"/>
  <c r="B528" s="1"/>
  <c r="O528"/>
  <c r="I529"/>
  <c r="C529" s="1"/>
  <c r="P529"/>
  <c r="J530"/>
  <c r="D530" s="1"/>
  <c r="Q530"/>
  <c r="K531"/>
  <c r="E531" s="1"/>
  <c r="R531"/>
  <c r="L532"/>
  <c r="F532" s="1"/>
  <c r="S532"/>
  <c r="H534"/>
  <c r="O534"/>
  <c r="I535"/>
  <c r="C535" s="1"/>
  <c r="P535"/>
  <c r="J536"/>
  <c r="D536" s="1"/>
  <c r="Q536"/>
  <c r="K537"/>
  <c r="R537"/>
  <c r="L538"/>
  <c r="F538" s="1"/>
  <c r="S538"/>
  <c r="O542"/>
  <c r="H542"/>
  <c r="B542" s="1"/>
  <c r="P543"/>
  <c r="I543"/>
  <c r="C543" s="1"/>
  <c r="Q544"/>
  <c r="J544"/>
  <c r="D544" s="1"/>
  <c r="R545"/>
  <c r="K545"/>
  <c r="E545" s="1"/>
  <c r="S546"/>
  <c r="L546"/>
  <c r="F546" s="1"/>
  <c r="O548"/>
  <c r="H548"/>
  <c r="B548" s="1"/>
  <c r="P549"/>
  <c r="I549"/>
  <c r="C549" s="1"/>
  <c r="Q551"/>
  <c r="J551"/>
  <c r="D551" s="1"/>
  <c r="R552"/>
  <c r="K552"/>
  <c r="E552" s="1"/>
  <c r="S553"/>
  <c r="L553"/>
  <c r="F553" s="1"/>
  <c r="O555"/>
  <c r="H555"/>
  <c r="B555" s="1"/>
  <c r="P556"/>
  <c r="I556"/>
  <c r="C556" s="1"/>
  <c r="J558"/>
  <c r="D558" s="1"/>
  <c r="Q558"/>
  <c r="K559"/>
  <c r="R559"/>
  <c r="L561"/>
  <c r="F561" s="1"/>
  <c r="S561"/>
  <c r="O563"/>
  <c r="H563"/>
  <c r="B563" s="1"/>
  <c r="J500"/>
  <c r="D500" s="1"/>
  <c r="Q500"/>
  <c r="O505"/>
  <c r="H505"/>
  <c r="B505" s="1"/>
  <c r="Q507"/>
  <c r="J507"/>
  <c r="D507" s="1"/>
  <c r="Q513"/>
  <c r="J513"/>
  <c r="D513" s="1"/>
  <c r="P520"/>
  <c r="I520"/>
  <c r="C520" s="1"/>
  <c r="P526"/>
  <c r="I526"/>
  <c r="C526" s="1"/>
  <c r="P532"/>
  <c r="I532"/>
  <c r="C532" s="1"/>
  <c r="P538"/>
  <c r="I538"/>
  <c r="C538" s="1"/>
  <c r="J547"/>
  <c r="D547" s="1"/>
  <c r="Q547"/>
  <c r="Q554"/>
  <c r="J554"/>
  <c r="D554" s="1"/>
  <c r="P561"/>
  <c r="I561"/>
  <c r="C561" s="1"/>
  <c r="K500"/>
  <c r="E500" s="1"/>
  <c r="R500"/>
  <c r="I505"/>
  <c r="C505" s="1"/>
  <c r="P505"/>
  <c r="H510"/>
  <c r="B510" s="1"/>
  <c r="O510"/>
  <c r="J512"/>
  <c r="D512" s="1"/>
  <c r="Q512"/>
  <c r="Q520"/>
  <c r="J520"/>
  <c r="D520" s="1"/>
  <c r="Q526"/>
  <c r="J526"/>
  <c r="D526" s="1"/>
  <c r="P531"/>
  <c r="I531"/>
  <c r="C531" s="1"/>
  <c r="Q538"/>
  <c r="J538"/>
  <c r="D538" s="1"/>
  <c r="L548"/>
  <c r="F548" s="1"/>
  <c r="S548"/>
  <c r="O500"/>
  <c r="H500"/>
  <c r="B500" s="1"/>
  <c r="P501"/>
  <c r="I501"/>
  <c r="C501" s="1"/>
  <c r="Q503"/>
  <c r="J503"/>
  <c r="D503" s="1"/>
  <c r="R504"/>
  <c r="K504"/>
  <c r="E504" s="1"/>
  <c r="S505"/>
  <c r="L505"/>
  <c r="F505" s="1"/>
  <c r="O507"/>
  <c r="H507"/>
  <c r="B507" s="1"/>
  <c r="P508"/>
  <c r="I508"/>
  <c r="C508" s="1"/>
  <c r="Q509"/>
  <c r="J509"/>
  <c r="D509" s="1"/>
  <c r="R510"/>
  <c r="K510"/>
  <c r="E510" s="1"/>
  <c r="S511"/>
  <c r="L511"/>
  <c r="F511" s="1"/>
  <c r="O513"/>
  <c r="H513"/>
  <c r="B513" s="1"/>
  <c r="P514"/>
  <c r="I514"/>
  <c r="C514" s="1"/>
  <c r="Q515"/>
  <c r="J515"/>
  <c r="D515" s="1"/>
  <c r="R516"/>
  <c r="K516"/>
  <c r="E516" s="1"/>
  <c r="L519"/>
  <c r="F519" s="1"/>
  <c r="S519"/>
  <c r="O521"/>
  <c r="H521"/>
  <c r="B521" s="1"/>
  <c r="I522"/>
  <c r="C522" s="1"/>
  <c r="P522"/>
  <c r="J523"/>
  <c r="D523" s="1"/>
  <c r="Q523"/>
  <c r="R524"/>
  <c r="K524"/>
  <c r="E524" s="1"/>
  <c r="S525"/>
  <c r="L525"/>
  <c r="F525" s="1"/>
  <c r="H527"/>
  <c r="B527" s="1"/>
  <c r="O527"/>
  <c r="I528"/>
  <c r="C528" s="1"/>
  <c r="P528"/>
  <c r="J529"/>
  <c r="D529" s="1"/>
  <c r="Q529"/>
  <c r="R530"/>
  <c r="K530"/>
  <c r="E530" s="1"/>
  <c r="S531"/>
  <c r="L531"/>
  <c r="F531" s="1"/>
  <c r="H533"/>
  <c r="B533" s="1"/>
  <c r="O533"/>
  <c r="I534"/>
  <c r="C534" s="1"/>
  <c r="P534"/>
  <c r="Q535"/>
  <c r="J535"/>
  <c r="D535" s="1"/>
  <c r="K536"/>
  <c r="E536" s="1"/>
  <c r="R536"/>
  <c r="L537"/>
  <c r="F537" s="1"/>
  <c r="S537"/>
  <c r="O541"/>
  <c r="H541"/>
  <c r="B541" s="1"/>
  <c r="P542"/>
  <c r="I542"/>
  <c r="C542" s="1"/>
  <c r="Q543"/>
  <c r="J543"/>
  <c r="D543" s="1"/>
  <c r="R544"/>
  <c r="K544"/>
  <c r="E544" s="1"/>
  <c r="S545"/>
  <c r="L545"/>
  <c r="F545" s="1"/>
  <c r="O547"/>
  <c r="H547"/>
  <c r="B547" s="1"/>
  <c r="P548"/>
  <c r="I548"/>
  <c r="C548" s="1"/>
  <c r="Q549"/>
  <c r="J549"/>
  <c r="D549" s="1"/>
  <c r="R551"/>
  <c r="K551"/>
  <c r="E551" s="1"/>
  <c r="S552"/>
  <c r="L552"/>
  <c r="F552" s="1"/>
  <c r="O554"/>
  <c r="H554"/>
  <c r="B554" s="1"/>
  <c r="P555"/>
  <c r="I555"/>
  <c r="C555" s="1"/>
  <c r="Q556"/>
  <c r="J556"/>
  <c r="D556" s="1"/>
  <c r="R558"/>
  <c r="K558"/>
  <c r="E558" s="1"/>
  <c r="S559"/>
  <c r="L559"/>
  <c r="F559" s="1"/>
  <c r="O562"/>
  <c r="H562"/>
  <c r="B562" s="1"/>
  <c r="I563"/>
  <c r="C563" s="1"/>
  <c r="P563"/>
  <c r="I499"/>
  <c r="C499" s="1"/>
  <c r="P499"/>
  <c r="R499"/>
  <c r="K499"/>
  <c r="E499" s="1"/>
  <c r="Q499"/>
  <c r="J499"/>
  <c r="D499" s="1"/>
  <c r="O499"/>
  <c r="H499"/>
  <c r="B499" s="1"/>
  <c r="C110" i="8"/>
  <c r="C102"/>
  <c r="C113"/>
  <c r="C105"/>
  <c r="C70" s="1"/>
  <c r="C109"/>
  <c r="C66"/>
  <c r="C106"/>
  <c r="C71" s="1"/>
  <c r="C114"/>
  <c r="C112"/>
  <c r="C104"/>
  <c r="C69" s="1"/>
  <c r="C111"/>
  <c r="C103"/>
  <c r="C68" s="1"/>
  <c r="D102"/>
  <c r="D67" s="1"/>
  <c r="D110"/>
  <c r="D114"/>
  <c r="D106"/>
  <c r="D71" s="1"/>
  <c r="D113"/>
  <c r="D105"/>
  <c r="D70" s="1"/>
  <c r="D104"/>
  <c r="D112"/>
  <c r="D109"/>
  <c r="D101"/>
  <c r="D66" s="1"/>
  <c r="D103"/>
  <c r="D68" s="1"/>
  <c r="D111"/>
  <c r="I114"/>
  <c r="I106"/>
  <c r="I71" s="1"/>
  <c r="I113"/>
  <c r="I105"/>
  <c r="I70" s="1"/>
  <c r="E110"/>
  <c r="E102"/>
  <c r="E67" s="1"/>
  <c r="F110"/>
  <c r="F102"/>
  <c r="F67" s="1"/>
  <c r="E106"/>
  <c r="E71" s="1"/>
  <c r="E114"/>
  <c r="F111"/>
  <c r="F103"/>
  <c r="F68" s="1"/>
  <c r="H104"/>
  <c r="H69" s="1"/>
  <c r="H112"/>
  <c r="H103"/>
  <c r="H68" s="1"/>
  <c r="H111"/>
  <c r="I103"/>
  <c r="I68" s="1"/>
  <c r="I111"/>
  <c r="E113"/>
  <c r="E105"/>
  <c r="F106"/>
  <c r="F71" s="1"/>
  <c r="F114"/>
  <c r="G104"/>
  <c r="G69" s="1"/>
  <c r="G112"/>
  <c r="G111"/>
  <c r="G103"/>
  <c r="G68" s="1"/>
  <c r="G110"/>
  <c r="G102"/>
  <c r="G67" s="1"/>
  <c r="H110"/>
  <c r="H102"/>
  <c r="I110"/>
  <c r="I102"/>
  <c r="I67" s="1"/>
  <c r="E112"/>
  <c r="E104"/>
  <c r="E69" s="1"/>
  <c r="F113"/>
  <c r="F105"/>
  <c r="F70" s="1"/>
  <c r="G106"/>
  <c r="G71" s="1"/>
  <c r="G114"/>
  <c r="H113"/>
  <c r="H105"/>
  <c r="H70" s="1"/>
  <c r="I112"/>
  <c r="I104"/>
  <c r="E103"/>
  <c r="E68" s="1"/>
  <c r="E111"/>
  <c r="F112"/>
  <c r="F104"/>
  <c r="G113"/>
  <c r="G105"/>
  <c r="H106"/>
  <c r="H71" s="1"/>
  <c r="H114"/>
  <c r="G109"/>
  <c r="G101"/>
  <c r="F101"/>
  <c r="F66" s="1"/>
  <c r="F109"/>
  <c r="H109"/>
  <c r="H101"/>
  <c r="H66" s="1"/>
  <c r="I101"/>
  <c r="I66" s="1"/>
  <c r="I109"/>
  <c r="E109"/>
  <c r="E101"/>
  <c r="E502" i="9"/>
  <c r="C502"/>
  <c r="D502"/>
  <c r="B502"/>
  <c r="E556"/>
  <c r="E560"/>
  <c r="E550"/>
  <c r="E554"/>
  <c r="P130"/>
  <c r="P135"/>
  <c r="P126"/>
  <c r="P100"/>
  <c r="P105"/>
  <c r="P133"/>
  <c r="P94"/>
  <c r="P80"/>
  <c r="P113"/>
  <c r="P77"/>
  <c r="P109"/>
  <c r="P78"/>
  <c r="P88"/>
  <c r="P104"/>
  <c r="P119"/>
  <c r="P121"/>
  <c r="P124"/>
  <c r="P72"/>
  <c r="P85"/>
  <c r="P93"/>
  <c r="P106"/>
  <c r="P92"/>
  <c r="P108"/>
  <c r="P123"/>
  <c r="P71"/>
  <c r="P117"/>
  <c r="P125"/>
  <c r="P81"/>
  <c r="P97"/>
  <c r="P91"/>
  <c r="P99"/>
  <c r="P115"/>
  <c r="B558"/>
  <c r="P73"/>
  <c r="P79"/>
  <c r="P82"/>
  <c r="P118"/>
  <c r="P102"/>
  <c r="P128"/>
  <c r="P95"/>
  <c r="P101"/>
  <c r="P114"/>
  <c r="B552"/>
  <c r="C521"/>
  <c r="P131"/>
  <c r="C519"/>
  <c r="P86"/>
  <c r="P98"/>
  <c r="P110"/>
  <c r="P127"/>
  <c r="B560"/>
  <c r="B550"/>
  <c r="P84"/>
  <c r="G66" i="8"/>
  <c r="E70"/>
  <c r="D69"/>
  <c r="I79" i="11"/>
  <c r="L79" s="1"/>
  <c r="C4"/>
  <c r="BD2" i="2" s="1"/>
  <c r="I87" i="11"/>
  <c r="L87" s="1"/>
  <c r="C12"/>
  <c r="BD10" i="2" s="1"/>
  <c r="I95" i="11"/>
  <c r="L95" s="1"/>
  <c r="C20"/>
  <c r="BD18" i="2" s="1"/>
  <c r="I103" i="11"/>
  <c r="L103" s="1"/>
  <c r="C28"/>
  <c r="BD26" i="2" s="1"/>
  <c r="I111" i="11"/>
  <c r="L111" s="1"/>
  <c r="C36"/>
  <c r="BD34" i="2" s="1"/>
  <c r="I119" i="11"/>
  <c r="L119" s="1"/>
  <c r="C44"/>
  <c r="BD42" i="2" s="1"/>
  <c r="I127" i="11"/>
  <c r="L127" s="1"/>
  <c r="C52"/>
  <c r="I136"/>
  <c r="L136" s="1"/>
  <c r="C61"/>
  <c r="BD59" i="2" s="1"/>
  <c r="I144" i="11"/>
  <c r="L144" s="1"/>
  <c r="C69"/>
  <c r="BD67" i="2" s="1"/>
  <c r="I80" i="11"/>
  <c r="L80" s="1"/>
  <c r="C5"/>
  <c r="BD3" i="2" s="1"/>
  <c r="I88" i="11"/>
  <c r="L88" s="1"/>
  <c r="C13"/>
  <c r="BD11" i="2" s="1"/>
  <c r="I96" i="11"/>
  <c r="L96" s="1"/>
  <c r="C21"/>
  <c r="BD19" i="2" s="1"/>
  <c r="I104" i="11"/>
  <c r="L104" s="1"/>
  <c r="I112"/>
  <c r="L112" s="1"/>
  <c r="C37"/>
  <c r="BD35" i="2" s="1"/>
  <c r="I120" i="11"/>
  <c r="L120" s="1"/>
  <c r="C45"/>
  <c r="BD43" i="2" s="1"/>
  <c r="I128" i="11"/>
  <c r="L128" s="1"/>
  <c r="C53"/>
  <c r="BD51" i="2" s="1"/>
  <c r="I137" i="11"/>
  <c r="L137" s="1"/>
  <c r="C62"/>
  <c r="BD60" i="2" s="1"/>
  <c r="I145" i="11"/>
  <c r="L145" s="1"/>
  <c r="C70"/>
  <c r="BD68" i="2" s="1"/>
  <c r="I81" i="11"/>
  <c r="L81" s="1"/>
  <c r="C6"/>
  <c r="BD4" i="2" s="1"/>
  <c r="I89" i="11"/>
  <c r="L89" s="1"/>
  <c r="C14"/>
  <c r="BD12" i="2" s="1"/>
  <c r="I97" i="11"/>
  <c r="L97" s="1"/>
  <c r="C22"/>
  <c r="BD20" i="2" s="1"/>
  <c r="I105" i="11"/>
  <c r="L105" s="1"/>
  <c r="C30"/>
  <c r="BD28" i="2" s="1"/>
  <c r="I113" i="11"/>
  <c r="L113" s="1"/>
  <c r="C38"/>
  <c r="BD36" i="2" s="1"/>
  <c r="I121" i="11"/>
  <c r="L121" s="1"/>
  <c r="C46"/>
  <c r="BD44" i="2" s="1"/>
  <c r="I130" i="11"/>
  <c r="L130" s="1"/>
  <c r="C55"/>
  <c r="BD53" i="2" s="1"/>
  <c r="I138" i="11"/>
  <c r="L138" s="1"/>
  <c r="C63"/>
  <c r="BD61" i="2" s="1"/>
  <c r="I146" i="11"/>
  <c r="L146" s="1"/>
  <c r="C71"/>
  <c r="BD69" i="2" s="1"/>
  <c r="I82" i="11"/>
  <c r="L82" s="1"/>
  <c r="C7"/>
  <c r="BD5" i="2" s="1"/>
  <c r="I90" i="11"/>
  <c r="L90" s="1"/>
  <c r="C15"/>
  <c r="BD13" i="2" s="1"/>
  <c r="I98" i="11"/>
  <c r="L98" s="1"/>
  <c r="C23"/>
  <c r="BD21" i="2" s="1"/>
  <c r="I106" i="11"/>
  <c r="L106" s="1"/>
  <c r="C31"/>
  <c r="BD29" i="2" s="1"/>
  <c r="I114" i="11"/>
  <c r="L114" s="1"/>
  <c r="C39"/>
  <c r="BD37" i="2" s="1"/>
  <c r="I122" i="11"/>
  <c r="L122" s="1"/>
  <c r="C47"/>
  <c r="BD45" i="2" s="1"/>
  <c r="I131" i="11"/>
  <c r="L131" s="1"/>
  <c r="C56"/>
  <c r="BD54" i="2" s="1"/>
  <c r="I139" i="11"/>
  <c r="L139" s="1"/>
  <c r="C64"/>
  <c r="BD62" i="2" s="1"/>
  <c r="I147" i="11"/>
  <c r="L147" s="1"/>
  <c r="C72"/>
  <c r="BD70" i="2" s="1"/>
  <c r="I83" i="11"/>
  <c r="L83" s="1"/>
  <c r="C8"/>
  <c r="BD6" i="2" s="1"/>
  <c r="I91" i="11"/>
  <c r="L91" s="1"/>
  <c r="C16"/>
  <c r="BD14" i="2" s="1"/>
  <c r="I99" i="11"/>
  <c r="L99" s="1"/>
  <c r="C24"/>
  <c r="BD22" i="2" s="1"/>
  <c r="I107" i="11"/>
  <c r="L107" s="1"/>
  <c r="C32"/>
  <c r="BD30" i="2" s="1"/>
  <c r="I115" i="11"/>
  <c r="L115" s="1"/>
  <c r="C40"/>
  <c r="BD38" i="2" s="1"/>
  <c r="I123" i="11"/>
  <c r="L123" s="1"/>
  <c r="C48"/>
  <c r="BD46" i="2" s="1"/>
  <c r="C57" i="11"/>
  <c r="BD55" i="2" s="1"/>
  <c r="I132" i="11"/>
  <c r="L132" s="1"/>
  <c r="C65"/>
  <c r="BD63" i="2" s="1"/>
  <c r="I140" i="11"/>
  <c r="L140" s="1"/>
  <c r="C73"/>
  <c r="BD71" i="2" s="1"/>
  <c r="I148" i="11"/>
  <c r="L148" s="1"/>
  <c r="C9"/>
  <c r="BD7" i="2" s="1"/>
  <c r="I84" i="11"/>
  <c r="L84" s="1"/>
  <c r="C17"/>
  <c r="BD15" i="2" s="1"/>
  <c r="I92" i="11"/>
  <c r="L92" s="1"/>
  <c r="I100"/>
  <c r="L100" s="1"/>
  <c r="C33"/>
  <c r="BD31" i="2" s="1"/>
  <c r="I108" i="11"/>
  <c r="L108" s="1"/>
  <c r="C41"/>
  <c r="BD39" i="2" s="1"/>
  <c r="I116" i="11"/>
  <c r="L116" s="1"/>
  <c r="C49"/>
  <c r="BD47" i="2" s="1"/>
  <c r="I124" i="11"/>
  <c r="L124" s="1"/>
  <c r="C58"/>
  <c r="BD56" i="2" s="1"/>
  <c r="I133" i="11"/>
  <c r="L133" s="1"/>
  <c r="C66"/>
  <c r="BD64" i="2" s="1"/>
  <c r="I141" i="11"/>
  <c r="L141" s="1"/>
  <c r="C74"/>
  <c r="BD72" i="2" s="1"/>
  <c r="I149" i="11"/>
  <c r="L149" s="1"/>
  <c r="C10"/>
  <c r="BD8" i="2" s="1"/>
  <c r="I85" i="11"/>
  <c r="L85" s="1"/>
  <c r="C18"/>
  <c r="BD16" i="2" s="1"/>
  <c r="I93" i="11"/>
  <c r="L93" s="1"/>
  <c r="C26"/>
  <c r="BD24" i="2" s="1"/>
  <c r="I101" i="11"/>
  <c r="L101" s="1"/>
  <c r="C34"/>
  <c r="BD32" i="2" s="1"/>
  <c r="I109" i="11"/>
  <c r="L109" s="1"/>
  <c r="C42"/>
  <c r="BD40" i="2" s="1"/>
  <c r="I117" i="11"/>
  <c r="L117" s="1"/>
  <c r="C50"/>
  <c r="BD48" i="2" s="1"/>
  <c r="I125" i="11"/>
  <c r="L125" s="1"/>
  <c r="C59"/>
  <c r="BD57" i="2" s="1"/>
  <c r="I134" i="11"/>
  <c r="L134" s="1"/>
  <c r="C67"/>
  <c r="BD65" i="2" s="1"/>
  <c r="I142" i="11"/>
  <c r="L142" s="1"/>
  <c r="C75"/>
  <c r="BD73" i="2" s="1"/>
  <c r="I150" i="11"/>
  <c r="L150" s="1"/>
  <c r="C11"/>
  <c r="BD9" i="2" s="1"/>
  <c r="I86" i="11"/>
  <c r="L86" s="1"/>
  <c r="C19"/>
  <c r="BD17" i="2" s="1"/>
  <c r="I94" i="11"/>
  <c r="L94" s="1"/>
  <c r="C27"/>
  <c r="BD25" i="2" s="1"/>
  <c r="I102" i="11"/>
  <c r="L102" s="1"/>
  <c r="C35"/>
  <c r="BD33" i="2" s="1"/>
  <c r="I110" i="11"/>
  <c r="L110" s="1"/>
  <c r="C43"/>
  <c r="BD41" i="2" s="1"/>
  <c r="I118" i="11"/>
  <c r="L118" s="1"/>
  <c r="C51"/>
  <c r="BD49" i="2" s="1"/>
  <c r="I126" i="11"/>
  <c r="L126" s="1"/>
  <c r="I135"/>
  <c r="L135" s="1"/>
  <c r="C60"/>
  <c r="BD58" i="2" s="1"/>
  <c r="I143" i="11"/>
  <c r="L143" s="1"/>
  <c r="C68"/>
  <c r="BD66" i="2" s="1"/>
  <c r="C25" i="11"/>
  <c r="BD23" i="2" s="1"/>
  <c r="C29" i="11"/>
  <c r="BD27" i="2" s="1"/>
  <c r="C54" i="11"/>
  <c r="BD52" i="2" s="1"/>
  <c r="E509" i="9"/>
  <c r="E517"/>
  <c r="E542"/>
  <c r="E555"/>
  <c r="E557"/>
  <c r="D528"/>
  <c r="D553"/>
  <c r="B557"/>
  <c r="P107"/>
  <c r="E507"/>
  <c r="E515"/>
  <c r="E519"/>
  <c r="E526"/>
  <c r="E540"/>
  <c r="E548"/>
  <c r="E553"/>
  <c r="E559"/>
  <c r="B523"/>
  <c r="B549"/>
  <c r="P76"/>
  <c r="P103"/>
  <c r="P134"/>
  <c r="B504"/>
  <c r="P75"/>
  <c r="B526"/>
  <c r="B534"/>
  <c r="P96"/>
  <c r="C557"/>
  <c r="C541"/>
  <c r="C533"/>
  <c r="C500"/>
  <c r="P87"/>
  <c r="P120"/>
  <c r="D518"/>
  <c r="D527"/>
  <c r="D560"/>
  <c r="B532"/>
  <c r="B524"/>
  <c r="P83"/>
  <c r="P116"/>
  <c r="C539"/>
  <c r="C523"/>
  <c r="C562"/>
  <c r="C560"/>
  <c r="C558"/>
  <c r="C550"/>
  <c r="C546"/>
  <c r="C540"/>
  <c r="C518"/>
  <c r="E539"/>
  <c r="E537"/>
  <c r="E535"/>
  <c r="D557"/>
  <c r="D539"/>
  <c r="D525"/>
  <c r="D517"/>
  <c r="D505"/>
  <c r="B539"/>
  <c r="B529"/>
  <c r="B509"/>
  <c r="E518"/>
  <c r="E514"/>
  <c r="E512"/>
  <c r="E506"/>
  <c r="E501"/>
  <c r="D550"/>
  <c r="D522"/>
  <c r="D516"/>
  <c r="D508"/>
  <c r="D506"/>
  <c r="K69" i="8"/>
  <c r="L66"/>
  <c r="J71"/>
  <c r="L69"/>
  <c r="J68"/>
  <c r="K66"/>
  <c r="L70"/>
  <c r="J69"/>
  <c r="L67"/>
  <c r="J66"/>
  <c r="K70"/>
  <c r="K67"/>
  <c r="L71"/>
  <c r="J70"/>
  <c r="L68"/>
  <c r="J67"/>
  <c r="K71"/>
  <c r="K68"/>
  <c r="D587" i="9" l="1"/>
  <c r="J587"/>
  <c r="F587"/>
  <c r="B587"/>
  <c r="I587"/>
  <c r="I660" s="1"/>
  <c r="BA19" i="2" s="1"/>
  <c r="E587" i="9"/>
  <c r="K587"/>
  <c r="G587"/>
  <c r="H587"/>
  <c r="C587"/>
  <c r="F586"/>
  <c r="F659" s="1"/>
  <c r="AX18" i="2" s="1"/>
  <c r="G586" i="9"/>
  <c r="B586"/>
  <c r="H586"/>
  <c r="H659" s="1"/>
  <c r="AZ18" i="2" s="1"/>
  <c r="D586" i="9"/>
  <c r="D659" s="1"/>
  <c r="AV18" i="2" s="1"/>
  <c r="K586" i="9"/>
  <c r="K659" s="1"/>
  <c r="BC18" i="2" s="1"/>
  <c r="C586" i="9"/>
  <c r="C659" s="1"/>
  <c r="AU18" i="2" s="1"/>
  <c r="I586" i="9"/>
  <c r="E586"/>
  <c r="J586"/>
  <c r="J659" s="1"/>
  <c r="BB18" i="2" s="1"/>
  <c r="F608" i="9"/>
  <c r="F681" s="1"/>
  <c r="AX36" i="2" s="1"/>
  <c r="G608" i="9"/>
  <c r="G681" s="1"/>
  <c r="AY36" i="2" s="1"/>
  <c r="B608" i="9"/>
  <c r="B681" s="1"/>
  <c r="AT36" i="2" s="1"/>
  <c r="H608" i="9"/>
  <c r="J608"/>
  <c r="C608"/>
  <c r="C681" s="1"/>
  <c r="AU36" i="2" s="1"/>
  <c r="I608" i="9"/>
  <c r="I681" s="1"/>
  <c r="BA36" i="2" s="1"/>
  <c r="D608" i="9"/>
  <c r="D681" s="1"/>
  <c r="AV36" i="2" s="1"/>
  <c r="E608" i="9"/>
  <c r="E681" s="1"/>
  <c r="AW36" i="2" s="1"/>
  <c r="K608" i="9"/>
  <c r="B619"/>
  <c r="C619"/>
  <c r="C692" s="1"/>
  <c r="AU46" i="2" s="1"/>
  <c r="I619" i="9"/>
  <c r="I692" s="1"/>
  <c r="BA46" i="2" s="1"/>
  <c r="D619" i="9"/>
  <c r="D692" s="1"/>
  <c r="AV46" i="2" s="1"/>
  <c r="J619" i="9"/>
  <c r="J692" s="1"/>
  <c r="BB46" i="2" s="1"/>
  <c r="F619" i="9"/>
  <c r="G619"/>
  <c r="H619"/>
  <c r="H692" s="1"/>
  <c r="AZ46" i="2" s="1"/>
  <c r="E619" i="9"/>
  <c r="E692" s="1"/>
  <c r="AW46" i="2" s="1"/>
  <c r="K619" i="9"/>
  <c r="K692" s="1"/>
  <c r="BC46" i="2" s="1"/>
  <c r="F629" i="9"/>
  <c r="F702" s="1"/>
  <c r="AX57" i="2" s="1"/>
  <c r="B629" i="9"/>
  <c r="I629"/>
  <c r="K629"/>
  <c r="K702" s="1"/>
  <c r="BC57" i="2" s="1"/>
  <c r="G629" i="9"/>
  <c r="G702" s="1"/>
  <c r="AY57" i="2" s="1"/>
  <c r="H629" i="9"/>
  <c r="H702" s="1"/>
  <c r="AZ57" i="2" s="1"/>
  <c r="C629" i="9"/>
  <c r="J629"/>
  <c r="D629"/>
  <c r="E629"/>
  <c r="E702" s="1"/>
  <c r="AW57" i="2" s="1"/>
  <c r="F626" i="9"/>
  <c r="F699" s="1"/>
  <c r="AX52" i="2" s="1"/>
  <c r="H626" i="9"/>
  <c r="H699" s="1"/>
  <c r="AZ52" i="2" s="1"/>
  <c r="I626" i="9"/>
  <c r="I699" s="1"/>
  <c r="BA52" i="2" s="1"/>
  <c r="J626" i="9"/>
  <c r="K626"/>
  <c r="K699" s="1"/>
  <c r="BC52" i="2" s="1"/>
  <c r="G626" i="9"/>
  <c r="G699" s="1"/>
  <c r="AY52" i="2" s="1"/>
  <c r="B626" i="9"/>
  <c r="B699" s="1"/>
  <c r="AT52" i="2" s="1"/>
  <c r="C626" i="9"/>
  <c r="C699" s="1"/>
  <c r="AU52" i="2" s="1"/>
  <c r="D626" i="9"/>
  <c r="D699" s="1"/>
  <c r="AV52" i="2" s="1"/>
  <c r="E626" i="9"/>
  <c r="B631"/>
  <c r="H631"/>
  <c r="H704" s="1"/>
  <c r="AZ59" i="2" s="1"/>
  <c r="D631" i="9"/>
  <c r="D704" s="1"/>
  <c r="AV59" i="2" s="1"/>
  <c r="J631" i="9"/>
  <c r="J704" s="1"/>
  <c r="BB59" i="2" s="1"/>
  <c r="G631" i="9"/>
  <c r="G704" s="1"/>
  <c r="AY59" i="2" s="1"/>
  <c r="I631" i="9"/>
  <c r="K631"/>
  <c r="K704" s="1"/>
  <c r="BC59" i="2" s="1"/>
  <c r="C631" i="9"/>
  <c r="C704" s="1"/>
  <c r="AU59" i="2" s="1"/>
  <c r="E631" i="9"/>
  <c r="E704" s="1"/>
  <c r="AW59" i="2" s="1"/>
  <c r="F631" i="9"/>
  <c r="F704" s="1"/>
  <c r="AX59" i="2" s="1"/>
  <c r="B591" i="9"/>
  <c r="B664" s="1"/>
  <c r="AT23" i="2" s="1"/>
  <c r="H591" i="9"/>
  <c r="C591"/>
  <c r="I591"/>
  <c r="I664" s="1"/>
  <c r="BA23" i="2" s="1"/>
  <c r="K591" i="9"/>
  <c r="K664" s="1"/>
  <c r="BC23" i="2" s="1"/>
  <c r="D591" i="9"/>
  <c r="D664" s="1"/>
  <c r="AV23" i="2" s="1"/>
  <c r="G591" i="9"/>
  <c r="G664" s="1"/>
  <c r="AY23" i="2" s="1"/>
  <c r="J591" i="9"/>
  <c r="E591"/>
  <c r="E664" s="1"/>
  <c r="AW23" i="2" s="1"/>
  <c r="F591" i="9"/>
  <c r="F664" s="1"/>
  <c r="AX23" i="2" s="1"/>
  <c r="D620" i="9"/>
  <c r="D693" s="1"/>
  <c r="AV47" i="2" s="1"/>
  <c r="J620" i="9"/>
  <c r="J693" s="1"/>
  <c r="BB47" i="2" s="1"/>
  <c r="F620" i="9"/>
  <c r="C620"/>
  <c r="C693" s="1"/>
  <c r="AU47" i="2" s="1"/>
  <c r="I620" i="9"/>
  <c r="G620"/>
  <c r="G693" s="1"/>
  <c r="AY47" i="2" s="1"/>
  <c r="H620" i="9"/>
  <c r="H693" s="1"/>
  <c r="AZ47" i="2" s="1"/>
  <c r="K620" i="9"/>
  <c r="K693" s="1"/>
  <c r="BC47" i="2" s="1"/>
  <c r="B620" i="9"/>
  <c r="B693" s="1"/>
  <c r="AT47" i="2" s="1"/>
  <c r="E620" i="9"/>
  <c r="B578"/>
  <c r="B651" s="1"/>
  <c r="AT65" i="2" s="1"/>
  <c r="H578" i="9"/>
  <c r="H651" s="1"/>
  <c r="AZ65" i="2" s="1"/>
  <c r="D578" i="9"/>
  <c r="D651" s="1"/>
  <c r="AV65" i="2" s="1"/>
  <c r="J578" i="9"/>
  <c r="J651" s="1"/>
  <c r="BB65" i="2" s="1"/>
  <c r="G578" i="9"/>
  <c r="G651" s="1"/>
  <c r="AY65" i="2" s="1"/>
  <c r="I578" i="9"/>
  <c r="K578"/>
  <c r="K651" s="1"/>
  <c r="BC65" i="2" s="1"/>
  <c r="C578" i="9"/>
  <c r="C651" s="1"/>
  <c r="AU65" i="2" s="1"/>
  <c r="E578" i="9"/>
  <c r="E651" s="1"/>
  <c r="AW65" i="2" s="1"/>
  <c r="F578" i="9"/>
  <c r="F651" s="1"/>
  <c r="AX65" i="2" s="1"/>
  <c r="F630" i="9"/>
  <c r="F703" s="1"/>
  <c r="AX58" i="2" s="1"/>
  <c r="B630" i="9"/>
  <c r="H630"/>
  <c r="E630"/>
  <c r="E703" s="1"/>
  <c r="AW58" i="2" s="1"/>
  <c r="K630" i="9"/>
  <c r="K703" s="1"/>
  <c r="BC58" i="2" s="1"/>
  <c r="G630" i="9"/>
  <c r="G703" s="1"/>
  <c r="AY58" i="2" s="1"/>
  <c r="I630" i="9"/>
  <c r="I703" s="1"/>
  <c r="BA58" i="2" s="1"/>
  <c r="J630" i="9"/>
  <c r="D630"/>
  <c r="C630"/>
  <c r="C703" s="1"/>
  <c r="AU58" i="2" s="1"/>
  <c r="B607" i="9"/>
  <c r="B680" s="1"/>
  <c r="AT35" i="2" s="1"/>
  <c r="H607" i="9"/>
  <c r="H680" s="1"/>
  <c r="AZ35" i="2" s="1"/>
  <c r="D607" i="9"/>
  <c r="D680" s="1"/>
  <c r="AV35" i="2" s="1"/>
  <c r="J607" i="9"/>
  <c r="J680" s="1"/>
  <c r="BB35" i="2" s="1"/>
  <c r="G607" i="9"/>
  <c r="G680" s="1"/>
  <c r="AY35" i="2" s="1"/>
  <c r="C607" i="9"/>
  <c r="C680" s="1"/>
  <c r="AU35" i="2" s="1"/>
  <c r="E607" i="9"/>
  <c r="E680" s="1"/>
  <c r="AW35" i="2" s="1"/>
  <c r="I607" i="9"/>
  <c r="I680" s="1"/>
  <c r="BA35" i="2" s="1"/>
  <c r="K607" i="9"/>
  <c r="K680" s="1"/>
  <c r="BC35" i="2" s="1"/>
  <c r="F607" i="9"/>
  <c r="F574"/>
  <c r="B574"/>
  <c r="B647" s="1"/>
  <c r="AT63" i="2" s="1"/>
  <c r="H574" i="9"/>
  <c r="H647" s="1"/>
  <c r="AZ63" i="2" s="1"/>
  <c r="E574" i="9"/>
  <c r="K574"/>
  <c r="K647" s="1"/>
  <c r="BC63" i="2" s="1"/>
  <c r="C574" i="9"/>
  <c r="D574"/>
  <c r="J574"/>
  <c r="J647" s="1"/>
  <c r="BB63" i="2" s="1"/>
  <c r="G574" i="9"/>
  <c r="G647" s="1"/>
  <c r="AY63" i="2" s="1"/>
  <c r="I574" i="9"/>
  <c r="I647" s="1"/>
  <c r="BA63" i="2" s="1"/>
  <c r="D596" i="9"/>
  <c r="D669" s="1"/>
  <c r="AV26" i="2" s="1"/>
  <c r="J596" i="9"/>
  <c r="F596"/>
  <c r="F669" s="1"/>
  <c r="AX26" i="2" s="1"/>
  <c r="C596" i="9"/>
  <c r="C669" s="1"/>
  <c r="AU26" i="2" s="1"/>
  <c r="I596" i="9"/>
  <c r="I669" s="1"/>
  <c r="BA26" i="2" s="1"/>
  <c r="B596" i="9"/>
  <c r="B669" s="1"/>
  <c r="AT26" i="2" s="1"/>
  <c r="E596" i="9"/>
  <c r="G596"/>
  <c r="H596"/>
  <c r="K596"/>
  <c r="K669" s="1"/>
  <c r="BC26" i="2" s="1"/>
  <c r="F624" i="9"/>
  <c r="F697" s="1"/>
  <c r="AX54" i="2" s="1"/>
  <c r="B624" i="9"/>
  <c r="B697" s="1"/>
  <c r="AT54" i="2" s="1"/>
  <c r="H624" i="9"/>
  <c r="H697" s="1"/>
  <c r="AZ54" i="2" s="1"/>
  <c r="E624" i="9"/>
  <c r="E697" s="1"/>
  <c r="AW54" i="2" s="1"/>
  <c r="K624" i="9"/>
  <c r="C624"/>
  <c r="C697" s="1"/>
  <c r="AU54" i="2" s="1"/>
  <c r="D624" i="9"/>
  <c r="D697" s="1"/>
  <c r="AV54" i="2" s="1"/>
  <c r="G624" i="9"/>
  <c r="G697" s="1"/>
  <c r="AY54" i="2" s="1"/>
  <c r="J624" i="9"/>
  <c r="J697" s="1"/>
  <c r="BB54" i="2" s="1"/>
  <c r="I624" i="9"/>
  <c r="F609"/>
  <c r="B609"/>
  <c r="B682" s="1"/>
  <c r="AT37" i="2" s="1"/>
  <c r="H609" i="9"/>
  <c r="H682" s="1"/>
  <c r="AZ37" i="2" s="1"/>
  <c r="E609" i="9"/>
  <c r="E682" s="1"/>
  <c r="AW37" i="2" s="1"/>
  <c r="K609" i="9"/>
  <c r="K682" s="1"/>
  <c r="BC37" i="2" s="1"/>
  <c r="G609" i="9"/>
  <c r="I609"/>
  <c r="J609"/>
  <c r="J682" s="1"/>
  <c r="BB37" i="2" s="1"/>
  <c r="C609" i="9"/>
  <c r="C682" s="1"/>
  <c r="AU37" i="2" s="1"/>
  <c r="D609" i="9"/>
  <c r="D682" s="1"/>
  <c r="AV37" i="2" s="1"/>
  <c r="D589" i="9"/>
  <c r="D662" s="1"/>
  <c r="AV21" i="2" s="1"/>
  <c r="J589" i="9"/>
  <c r="E589"/>
  <c r="K589"/>
  <c r="K662" s="1"/>
  <c r="BC21" i="2" s="1"/>
  <c r="C589" i="9"/>
  <c r="C662" s="1"/>
  <c r="AU21" i="2" s="1"/>
  <c r="F589" i="9"/>
  <c r="F662" s="1"/>
  <c r="AX21" i="2" s="1"/>
  <c r="B589" i="9"/>
  <c r="B662" s="1"/>
  <c r="AT21" i="2" s="1"/>
  <c r="H589" i="9"/>
  <c r="H662" s="1"/>
  <c r="AZ21" i="2" s="1"/>
  <c r="I589" i="9"/>
  <c r="G589"/>
  <c r="G662" s="1"/>
  <c r="AY21" i="2" s="1"/>
  <c r="B572" i="9"/>
  <c r="B645" s="1"/>
  <c r="AT6" i="2" s="1"/>
  <c r="H572" i="9"/>
  <c r="H645" s="1"/>
  <c r="AZ6" i="2" s="1"/>
  <c r="D572" i="9"/>
  <c r="D645" s="1"/>
  <c r="AV6" i="2" s="1"/>
  <c r="J572" i="9"/>
  <c r="G572"/>
  <c r="I572"/>
  <c r="I645" s="1"/>
  <c r="BA6" i="2" s="1"/>
  <c r="K572" i="9"/>
  <c r="K645" s="1"/>
  <c r="BC6" i="2" s="1"/>
  <c r="C572" i="9"/>
  <c r="C645" s="1"/>
  <c r="AU6" i="2" s="1"/>
  <c r="E572" i="9"/>
  <c r="E645" s="1"/>
  <c r="AW6" i="2" s="1"/>
  <c r="F572" i="9"/>
  <c r="D576"/>
  <c r="J576"/>
  <c r="J649" s="1"/>
  <c r="BB9" i="2" s="1"/>
  <c r="F576" i="9"/>
  <c r="F649" s="1"/>
  <c r="AX9" i="2" s="1"/>
  <c r="C576" i="9"/>
  <c r="C649" s="1"/>
  <c r="AU9" i="2" s="1"/>
  <c r="I576" i="9"/>
  <c r="I649" s="1"/>
  <c r="BA9" i="2" s="1"/>
  <c r="E576" i="9"/>
  <c r="G576"/>
  <c r="K576"/>
  <c r="K649" s="1"/>
  <c r="BC9" i="2" s="1"/>
  <c r="B576" i="9"/>
  <c r="B649" s="1"/>
  <c r="AT9" i="2" s="1"/>
  <c r="H576" i="9"/>
  <c r="H649" s="1"/>
  <c r="AZ9" i="2" s="1"/>
  <c r="D623" i="9"/>
  <c r="D696" s="1"/>
  <c r="AV51" i="2" s="1"/>
  <c r="J623" i="9"/>
  <c r="J696" s="1"/>
  <c r="BB51" i="2" s="1"/>
  <c r="F623" i="9"/>
  <c r="F696" s="1"/>
  <c r="AX51" i="2" s="1"/>
  <c r="C623" i="9"/>
  <c r="C696" s="1"/>
  <c r="AU51" i="2" s="1"/>
  <c r="I623" i="9"/>
  <c r="I696" s="1"/>
  <c r="BA51" i="2" s="1"/>
  <c r="B623" i="9"/>
  <c r="B696" s="1"/>
  <c r="AT51" i="2" s="1"/>
  <c r="E623" i="9"/>
  <c r="E696" s="1"/>
  <c r="AW51" i="2" s="1"/>
  <c r="G623" i="9"/>
  <c r="G696" s="1"/>
  <c r="AY51" i="2" s="1"/>
  <c r="H623" i="9"/>
  <c r="H696" s="1"/>
  <c r="AZ51" i="2" s="1"/>
  <c r="K623" i="9"/>
  <c r="K696" s="1"/>
  <c r="BC51" i="2" s="1"/>
  <c r="B595" i="9"/>
  <c r="B668" s="1"/>
  <c r="AT25" i="2" s="1"/>
  <c r="H595" i="9"/>
  <c r="H668" s="1"/>
  <c r="AZ25" i="2" s="1"/>
  <c r="D595" i="9"/>
  <c r="D668" s="1"/>
  <c r="AV25" i="2" s="1"/>
  <c r="J595" i="9"/>
  <c r="J668" s="1"/>
  <c r="BB25" i="2" s="1"/>
  <c r="G595" i="9"/>
  <c r="C595"/>
  <c r="C668" s="1"/>
  <c r="AU25" i="2" s="1"/>
  <c r="E595" i="9"/>
  <c r="E668" s="1"/>
  <c r="AW25" i="2" s="1"/>
  <c r="I595" i="9"/>
  <c r="I668" s="1"/>
  <c r="BA25" i="2" s="1"/>
  <c r="K595" i="9"/>
  <c r="K668" s="1"/>
  <c r="BC25" i="2" s="1"/>
  <c r="F595" i="9"/>
  <c r="B628"/>
  <c r="H628"/>
  <c r="H701" s="1"/>
  <c r="AZ56" i="2" s="1"/>
  <c r="D628" i="9"/>
  <c r="D701" s="1"/>
  <c r="AV56" i="2" s="1"/>
  <c r="J628" i="9"/>
  <c r="J701" s="1"/>
  <c r="BB56" i="2" s="1"/>
  <c r="G628" i="9"/>
  <c r="G701" s="1"/>
  <c r="AY56" i="2" s="1"/>
  <c r="C628" i="9"/>
  <c r="C701" s="1"/>
  <c r="AU56" i="2" s="1"/>
  <c r="E628" i="9"/>
  <c r="E701" s="1"/>
  <c r="AW56" i="2" s="1"/>
  <c r="K628" i="9"/>
  <c r="K701" s="1"/>
  <c r="BC56" i="2" s="1"/>
  <c r="F628" i="9"/>
  <c r="F701" s="1"/>
  <c r="AX56" i="2" s="1"/>
  <c r="I628" i="9"/>
  <c r="I701" s="1"/>
  <c r="BA56" i="2" s="1"/>
  <c r="D579" i="9"/>
  <c r="J579"/>
  <c r="F579"/>
  <c r="F652" s="1"/>
  <c r="AX11" i="2" s="1"/>
  <c r="C579" i="9"/>
  <c r="C652" s="1"/>
  <c r="AU11" i="2" s="1"/>
  <c r="I579" i="9"/>
  <c r="I652" s="1"/>
  <c r="BA11" i="2" s="1"/>
  <c r="K579" i="9"/>
  <c r="K652" s="1"/>
  <c r="BC11" i="2" s="1"/>
  <c r="E579" i="9"/>
  <c r="E652" s="1"/>
  <c r="AW11" i="2" s="1"/>
  <c r="G579" i="9"/>
  <c r="B579"/>
  <c r="H579"/>
  <c r="H652" s="1"/>
  <c r="AZ11" i="2" s="1"/>
  <c r="D582" i="9"/>
  <c r="D655" s="1"/>
  <c r="AV14" i="2" s="1"/>
  <c r="J582" i="9"/>
  <c r="J655" s="1"/>
  <c r="BB14" i="2" s="1"/>
  <c r="F582" i="9"/>
  <c r="F655" s="1"/>
  <c r="AX14" i="2" s="1"/>
  <c r="C582" i="9"/>
  <c r="C655" s="1"/>
  <c r="AU14" i="2" s="1"/>
  <c r="I582" i="9"/>
  <c r="E582"/>
  <c r="E655" s="1"/>
  <c r="AW14" i="2" s="1"/>
  <c r="G582" i="9"/>
  <c r="G655" s="1"/>
  <c r="AY14" i="2" s="1"/>
  <c r="K582" i="9"/>
  <c r="K655" s="1"/>
  <c r="BC14" i="2" s="1"/>
  <c r="B582" i="9"/>
  <c r="B655" s="1"/>
  <c r="AT14" i="2" s="1"/>
  <c r="H582" i="9"/>
  <c r="H655" s="1"/>
  <c r="AZ14" i="2" s="1"/>
  <c r="F600" i="9"/>
  <c r="F673" s="1"/>
  <c r="AX29" i="2" s="1"/>
  <c r="B600" i="9"/>
  <c r="B673" s="1"/>
  <c r="AT29" i="2" s="1"/>
  <c r="H600" i="9"/>
  <c r="H673" s="1"/>
  <c r="AZ29" i="2" s="1"/>
  <c r="E600" i="9"/>
  <c r="E673" s="1"/>
  <c r="AW29" i="2" s="1"/>
  <c r="K600" i="9"/>
  <c r="K673" s="1"/>
  <c r="BC29" i="2" s="1"/>
  <c r="J600" i="9"/>
  <c r="C600"/>
  <c r="G600"/>
  <c r="G673" s="1"/>
  <c r="AY29" i="2" s="1"/>
  <c r="I600" i="9"/>
  <c r="I673" s="1"/>
  <c r="BA29" i="2" s="1"/>
  <c r="D600" i="9"/>
  <c r="D673" s="1"/>
  <c r="AV29" i="2" s="1"/>
  <c r="F612" i="9"/>
  <c r="B612"/>
  <c r="H612"/>
  <c r="E612"/>
  <c r="E685" s="1"/>
  <c r="AW40" i="2" s="1"/>
  <c r="K612" i="9"/>
  <c r="K685" s="1"/>
  <c r="BC40" i="2" s="1"/>
  <c r="C612" i="9"/>
  <c r="C685" s="1"/>
  <c r="AU40" i="2" s="1"/>
  <c r="D612" i="9"/>
  <c r="D685" s="1"/>
  <c r="AV40" i="2" s="1"/>
  <c r="G612" i="9"/>
  <c r="I612"/>
  <c r="I685" s="1"/>
  <c r="BA40" i="2" s="1"/>
  <c r="J612" i="9"/>
  <c r="J685" s="1"/>
  <c r="BB40" i="2" s="1"/>
  <c r="D632" i="9"/>
  <c r="D705" s="1"/>
  <c r="AV60" i="2" s="1"/>
  <c r="J632" i="9"/>
  <c r="J705" s="1"/>
  <c r="BB60" i="2" s="1"/>
  <c r="F632" i="9"/>
  <c r="F705" s="1"/>
  <c r="AX60" i="2" s="1"/>
  <c r="C632" i="9"/>
  <c r="C705" s="1"/>
  <c r="AU60" i="2" s="1"/>
  <c r="I632" i="9"/>
  <c r="I705" s="1"/>
  <c r="BA60" i="2" s="1"/>
  <c r="K632" i="9"/>
  <c r="K705" s="1"/>
  <c r="BC60" i="2" s="1"/>
  <c r="B632" i="9"/>
  <c r="B705" s="1"/>
  <c r="AT60" i="2" s="1"/>
  <c r="H632" i="9"/>
  <c r="H705" s="1"/>
  <c r="AZ60" i="2" s="1"/>
  <c r="G632" i="9"/>
  <c r="G705" s="1"/>
  <c r="AY60" i="2" s="1"/>
  <c r="E632" i="9"/>
  <c r="F577"/>
  <c r="B577"/>
  <c r="B650" s="1"/>
  <c r="AT10" i="2" s="1"/>
  <c r="H577" i="9"/>
  <c r="H650" s="1"/>
  <c r="AZ10" i="2" s="1"/>
  <c r="E577" i="9"/>
  <c r="E650" s="1"/>
  <c r="AW10" i="2" s="1"/>
  <c r="K577" i="9"/>
  <c r="K650" s="1"/>
  <c r="BC10" i="2" s="1"/>
  <c r="G577" i="9"/>
  <c r="I577"/>
  <c r="D577"/>
  <c r="D650" s="1"/>
  <c r="AV10" i="2" s="1"/>
  <c r="J577" i="9"/>
  <c r="J650" s="1"/>
  <c r="BB10" i="2" s="1"/>
  <c r="C577" i="9"/>
  <c r="C650" s="1"/>
  <c r="AU10" i="2" s="1"/>
  <c r="D605" i="9"/>
  <c r="D678" s="1"/>
  <c r="AV33" i="2" s="1"/>
  <c r="J605" i="9"/>
  <c r="F605"/>
  <c r="C605"/>
  <c r="C678" s="1"/>
  <c r="AU33" i="2" s="1"/>
  <c r="I605" i="9"/>
  <c r="I678" s="1"/>
  <c r="BA33" i="2" s="1"/>
  <c r="H605" i="9"/>
  <c r="H678" s="1"/>
  <c r="AZ33" i="2" s="1"/>
  <c r="K605" i="9"/>
  <c r="E605"/>
  <c r="G605"/>
  <c r="B605"/>
  <c r="B678" s="1"/>
  <c r="AT33" i="2" s="1"/>
  <c r="B622" i="9"/>
  <c r="B695" s="1"/>
  <c r="AT49" i="2" s="1"/>
  <c r="H622" i="9"/>
  <c r="H695" s="1"/>
  <c r="AZ49" i="2" s="1"/>
  <c r="D622" i="9"/>
  <c r="J622"/>
  <c r="J695" s="1"/>
  <c r="BB49" i="2" s="1"/>
  <c r="G622" i="9"/>
  <c r="K622"/>
  <c r="K695" s="1"/>
  <c r="BC49" i="2" s="1"/>
  <c r="C622" i="9"/>
  <c r="C695" s="1"/>
  <c r="AU49" i="2" s="1"/>
  <c r="F622" i="9"/>
  <c r="F695" s="1"/>
  <c r="AX49" i="2" s="1"/>
  <c r="I622" i="9"/>
  <c r="I695" s="1"/>
  <c r="BA49" i="2" s="1"/>
  <c r="E622" i="9"/>
  <c r="E695" s="1"/>
  <c r="AW49" i="2" s="1"/>
  <c r="D570" i="9"/>
  <c r="D643" s="1"/>
  <c r="AV4" i="2" s="1"/>
  <c r="J570" i="9"/>
  <c r="J643" s="1"/>
  <c r="BB4" i="2" s="1"/>
  <c r="F570" i="9"/>
  <c r="F643" s="1"/>
  <c r="AX4" i="2" s="1"/>
  <c r="C570" i="9"/>
  <c r="C643" s="1"/>
  <c r="AU4" i="2" s="1"/>
  <c r="I570" i="9"/>
  <c r="I643" s="1"/>
  <c r="BA4" i="2" s="1"/>
  <c r="E570" i="9"/>
  <c r="E643" s="1"/>
  <c r="AW4" i="2" s="1"/>
  <c r="G570" i="9"/>
  <c r="G643" s="1"/>
  <c r="AY4" i="2" s="1"/>
  <c r="B570" i="9"/>
  <c r="B643" s="1"/>
  <c r="AT4" i="2" s="1"/>
  <c r="H570" i="9"/>
  <c r="H643" s="1"/>
  <c r="AZ4" i="2" s="1"/>
  <c r="K570" i="9"/>
  <c r="K643" s="1"/>
  <c r="BC4" i="2" s="1"/>
  <c r="B575" i="9"/>
  <c r="H575"/>
  <c r="H648" s="1"/>
  <c r="AZ8" i="2" s="1"/>
  <c r="D575" i="9"/>
  <c r="J575"/>
  <c r="J648" s="1"/>
  <c r="BB8" i="2" s="1"/>
  <c r="G575" i="9"/>
  <c r="G648" s="1"/>
  <c r="AY8" i="2" s="1"/>
  <c r="C575" i="9"/>
  <c r="C648" s="1"/>
  <c r="AU8" i="2" s="1"/>
  <c r="E575" i="9"/>
  <c r="E648" s="1"/>
  <c r="AW8" i="2" s="1"/>
  <c r="I575" i="9"/>
  <c r="K575"/>
  <c r="K648" s="1"/>
  <c r="BC8" i="2" s="1"/>
  <c r="F575" i="9"/>
  <c r="F648" s="1"/>
  <c r="AX8" i="2" s="1"/>
  <c r="B625" i="9"/>
  <c r="B698" s="1"/>
  <c r="AT55" i="2" s="1"/>
  <c r="H625" i="9"/>
  <c r="H698" s="1"/>
  <c r="AZ55" i="2" s="1"/>
  <c r="D625" i="9"/>
  <c r="D698" s="1"/>
  <c r="AV55" i="2" s="1"/>
  <c r="J625" i="9"/>
  <c r="G625"/>
  <c r="G698" s="1"/>
  <c r="AY55" i="2" s="1"/>
  <c r="E625" i="9"/>
  <c r="E698" s="1"/>
  <c r="AW55" i="2" s="1"/>
  <c r="F625" i="9"/>
  <c r="F698" s="1"/>
  <c r="AX55" i="2" s="1"/>
  <c r="I625" i="9"/>
  <c r="I698" s="1"/>
  <c r="BA55" i="2" s="1"/>
  <c r="C625" i="9"/>
  <c r="C698" s="1"/>
  <c r="AU55" i="2" s="1"/>
  <c r="K625" i="9"/>
  <c r="K698" s="1"/>
  <c r="BC55" i="2" s="1"/>
  <c r="D611" i="9"/>
  <c r="D684" s="1"/>
  <c r="AV39" i="2" s="1"/>
  <c r="J611" i="9"/>
  <c r="J684" s="1"/>
  <c r="BB39" i="2" s="1"/>
  <c r="F611" i="9"/>
  <c r="F684" s="1"/>
  <c r="AX39" i="2" s="1"/>
  <c r="C611" i="9"/>
  <c r="C684" s="1"/>
  <c r="AU39" i="2" s="1"/>
  <c r="I611" i="9"/>
  <c r="I684" s="1"/>
  <c r="BA39" i="2" s="1"/>
  <c r="K611" i="9"/>
  <c r="K684" s="1"/>
  <c r="BC39" i="2" s="1"/>
  <c r="B611" i="9"/>
  <c r="B684" s="1"/>
  <c r="AT39" i="2" s="1"/>
  <c r="G611" i="9"/>
  <c r="G684" s="1"/>
  <c r="AY39" i="2" s="1"/>
  <c r="H611" i="9"/>
  <c r="H684" s="1"/>
  <c r="AZ39" i="2" s="1"/>
  <c r="E611" i="9"/>
  <c r="E684" s="1"/>
  <c r="AW39" i="2" s="1"/>
  <c r="B598" i="9"/>
  <c r="B671" s="1"/>
  <c r="AT68" i="2" s="1"/>
  <c r="H598" i="9"/>
  <c r="H671" s="1"/>
  <c r="AZ68" i="2" s="1"/>
  <c r="D598" i="9"/>
  <c r="D671" s="1"/>
  <c r="AV68" i="2" s="1"/>
  <c r="J598" i="9"/>
  <c r="J671" s="1"/>
  <c r="BB68" i="2" s="1"/>
  <c r="G598" i="9"/>
  <c r="G671" s="1"/>
  <c r="AY68" i="2" s="1"/>
  <c r="F598" i="9"/>
  <c r="F671" s="1"/>
  <c r="AX68" i="2" s="1"/>
  <c r="I598" i="9"/>
  <c r="I671" s="1"/>
  <c r="BA68" i="2" s="1"/>
  <c r="K598" i="9"/>
  <c r="K671" s="1"/>
  <c r="BC68" i="2" s="1"/>
  <c r="C598" i="9"/>
  <c r="C671" s="1"/>
  <c r="AU68" i="2" s="1"/>
  <c r="E598" i="9"/>
  <c r="E671" s="1"/>
  <c r="AW68" i="2" s="1"/>
  <c r="D602" i="9"/>
  <c r="D675" s="1"/>
  <c r="AV69" i="2" s="1"/>
  <c r="J602" i="9"/>
  <c r="J675" s="1"/>
  <c r="BB69" i="2" s="1"/>
  <c r="F602" i="9"/>
  <c r="F675" s="1"/>
  <c r="AX69" i="2" s="1"/>
  <c r="C602" i="9"/>
  <c r="C675" s="1"/>
  <c r="AU69" i="2" s="1"/>
  <c r="I602" i="9"/>
  <c r="I675" s="1"/>
  <c r="BA69" i="2" s="1"/>
  <c r="B602" i="9"/>
  <c r="B675" s="1"/>
  <c r="AT69" i="2" s="1"/>
  <c r="E602" i="9"/>
  <c r="E675" s="1"/>
  <c r="AW69" i="2" s="1"/>
  <c r="G602" i="9"/>
  <c r="G675" s="1"/>
  <c r="AY69" i="2" s="1"/>
  <c r="K602" i="9"/>
  <c r="K675" s="1"/>
  <c r="BC69" i="2" s="1"/>
  <c r="H602" i="9"/>
  <c r="D614"/>
  <c r="D687" s="1"/>
  <c r="AV42" i="2" s="1"/>
  <c r="J614" i="9"/>
  <c r="J687" s="1"/>
  <c r="BB42" i="2" s="1"/>
  <c r="F614" i="9"/>
  <c r="F687" s="1"/>
  <c r="AX42" i="2" s="1"/>
  <c r="C614" i="9"/>
  <c r="C687" s="1"/>
  <c r="AU42" i="2" s="1"/>
  <c r="I614" i="9"/>
  <c r="I687" s="1"/>
  <c r="BA42" i="2" s="1"/>
  <c r="E614" i="9"/>
  <c r="G614"/>
  <c r="G687" s="1"/>
  <c r="AY42" i="2" s="1"/>
  <c r="H614" i="9"/>
  <c r="H687" s="1"/>
  <c r="AZ42" i="2" s="1"/>
  <c r="B614" i="9"/>
  <c r="B687" s="1"/>
  <c r="AT42" i="2" s="1"/>
  <c r="K614" i="9"/>
  <c r="K687" s="1"/>
  <c r="BC42" i="2" s="1"/>
  <c r="B585" i="9"/>
  <c r="H585"/>
  <c r="C585"/>
  <c r="C658" s="1"/>
  <c r="AU17" i="2" s="1"/>
  <c r="I585" i="9"/>
  <c r="I658" s="1"/>
  <c r="BA17" i="2" s="1"/>
  <c r="G585" i="9"/>
  <c r="G658" s="1"/>
  <c r="AY17" i="2" s="1"/>
  <c r="J585" i="9"/>
  <c r="J658" s="1"/>
  <c r="BB17" i="2" s="1"/>
  <c r="K585" i="9"/>
  <c r="K658" s="1"/>
  <c r="BC17" i="2" s="1"/>
  <c r="E585" i="9"/>
  <c r="E658" s="1"/>
  <c r="AW17" i="2" s="1"/>
  <c r="F585" i="9"/>
  <c r="F658" s="1"/>
  <c r="AX17" i="2" s="1"/>
  <c r="D585" i="9"/>
  <c r="D658" s="1"/>
  <c r="AV17" i="2" s="1"/>
  <c r="B613" i="9"/>
  <c r="B686" s="1"/>
  <c r="AT41" i="2" s="1"/>
  <c r="H613" i="9"/>
  <c r="H686" s="1"/>
  <c r="AZ41" i="2" s="1"/>
  <c r="D613" i="9"/>
  <c r="D686" s="1"/>
  <c r="AV41" i="2" s="1"/>
  <c r="J613" i="9"/>
  <c r="G613"/>
  <c r="G686" s="1"/>
  <c r="AY41" i="2" s="1"/>
  <c r="C613" i="9"/>
  <c r="C686" s="1"/>
  <c r="AU41" i="2" s="1"/>
  <c r="E613" i="9"/>
  <c r="E686" s="1"/>
  <c r="AW41" i="2" s="1"/>
  <c r="F613" i="9"/>
  <c r="F686" s="1"/>
  <c r="AX41" i="2" s="1"/>
  <c r="K613" i="9"/>
  <c r="K686" s="1"/>
  <c r="BC41" i="2" s="1"/>
  <c r="I613" i="9"/>
  <c r="I686" s="1"/>
  <c r="BA41" i="2" s="1"/>
  <c r="F618" i="9"/>
  <c r="F691" s="1"/>
  <c r="AX45" i="2" s="1"/>
  <c r="B618" i="9"/>
  <c r="B691" s="1"/>
  <c r="AT45" i="2" s="1"/>
  <c r="H618" i="9"/>
  <c r="H691" s="1"/>
  <c r="AZ45" i="2" s="1"/>
  <c r="E618" i="9"/>
  <c r="E691" s="1"/>
  <c r="AW45" i="2" s="1"/>
  <c r="K618" i="9"/>
  <c r="K691" s="1"/>
  <c r="BC45" i="2" s="1"/>
  <c r="C618" i="9"/>
  <c r="C691" s="1"/>
  <c r="AU45" i="2" s="1"/>
  <c r="D618" i="9"/>
  <c r="I618"/>
  <c r="I691" s="1"/>
  <c r="BA45" i="2" s="1"/>
  <c r="J618" i="9"/>
  <c r="J691" s="1"/>
  <c r="BB45" i="2" s="1"/>
  <c r="G618" i="9"/>
  <c r="G691" s="1"/>
  <c r="AY45" i="2" s="1"/>
  <c r="F627" i="9"/>
  <c r="F700" s="1"/>
  <c r="AX53" i="2" s="1"/>
  <c r="B627" i="9"/>
  <c r="H627"/>
  <c r="H700" s="1"/>
  <c r="AZ53" i="2" s="1"/>
  <c r="E627" i="9"/>
  <c r="E700" s="1"/>
  <c r="AW53" i="2" s="1"/>
  <c r="K627" i="9"/>
  <c r="K700" s="1"/>
  <c r="BC53" i="2" s="1"/>
  <c r="J627" i="9"/>
  <c r="J700" s="1"/>
  <c r="BB53" i="2" s="1"/>
  <c r="C627" i="9"/>
  <c r="C700" s="1"/>
  <c r="AU53" i="2" s="1"/>
  <c r="D627" i="9"/>
  <c r="G627"/>
  <c r="G700" s="1"/>
  <c r="AY53" i="2" s="1"/>
  <c r="I627" i="9"/>
  <c r="I700" s="1"/>
  <c r="BA53" i="2" s="1"/>
  <c r="B610" i="9"/>
  <c r="B683" s="1"/>
  <c r="AT38" i="2" s="1"/>
  <c r="H610" i="9"/>
  <c r="H683" s="1"/>
  <c r="AZ38" i="2" s="1"/>
  <c r="D610" i="9"/>
  <c r="J610"/>
  <c r="J683" s="1"/>
  <c r="BB38" i="2" s="1"/>
  <c r="G610" i="9"/>
  <c r="I610"/>
  <c r="I683" s="1"/>
  <c r="BA38" i="2" s="1"/>
  <c r="K610" i="9"/>
  <c r="K683" s="1"/>
  <c r="BC38" i="2" s="1"/>
  <c r="C610" i="9"/>
  <c r="C683" s="1"/>
  <c r="AU38" i="2" s="1"/>
  <c r="E610" i="9"/>
  <c r="E683" s="1"/>
  <c r="AW38" i="2" s="1"/>
  <c r="F610" i="9"/>
  <c r="F683" s="1"/>
  <c r="AX38" i="2" s="1"/>
  <c r="D617" i="9"/>
  <c r="D690" s="1"/>
  <c r="AV70" i="2" s="1"/>
  <c r="J617" i="9"/>
  <c r="J690" s="1"/>
  <c r="BB70" i="2" s="1"/>
  <c r="F617" i="9"/>
  <c r="F690" s="1"/>
  <c r="AX70" i="2" s="1"/>
  <c r="C617" i="9"/>
  <c r="C690" s="1"/>
  <c r="AU70" i="2" s="1"/>
  <c r="I617" i="9"/>
  <c r="K617"/>
  <c r="K690" s="1"/>
  <c r="BC70" i="2" s="1"/>
  <c r="B617" i="9"/>
  <c r="B690" s="1"/>
  <c r="AT70" i="2" s="1"/>
  <c r="E617" i="9"/>
  <c r="E690" s="1"/>
  <c r="AW70" i="2" s="1"/>
  <c r="G617" i="9"/>
  <c r="G690" s="1"/>
  <c r="AY70" i="2" s="1"/>
  <c r="H617" i="9"/>
  <c r="H690" s="1"/>
  <c r="AZ70" i="2" s="1"/>
  <c r="F597" i="9"/>
  <c r="F670" s="1"/>
  <c r="AX27" i="2" s="1"/>
  <c r="B597" i="9"/>
  <c r="H597"/>
  <c r="H670" s="1"/>
  <c r="AZ27" i="2" s="1"/>
  <c r="E597" i="9"/>
  <c r="E670" s="1"/>
  <c r="AW27" i="2" s="1"/>
  <c r="K597" i="9"/>
  <c r="K670" s="1"/>
  <c r="BC27" i="2" s="1"/>
  <c r="D597" i="9"/>
  <c r="D670" s="1"/>
  <c r="AV27" i="2" s="1"/>
  <c r="G597" i="9"/>
  <c r="G670" s="1"/>
  <c r="AY27" i="2" s="1"/>
  <c r="I597" i="9"/>
  <c r="I670" s="1"/>
  <c r="BA27" i="2" s="1"/>
  <c r="C597" i="9"/>
  <c r="C670" s="1"/>
  <c r="AU27" i="2" s="1"/>
  <c r="J597" i="9"/>
  <c r="J670" s="1"/>
  <c r="BB27" i="2" s="1"/>
  <c r="D583" i="9"/>
  <c r="D656" s="1"/>
  <c r="AV15" i="2" s="1"/>
  <c r="J583" i="9"/>
  <c r="J656" s="1"/>
  <c r="BB15" i="2" s="1"/>
  <c r="E583" i="9"/>
  <c r="K583"/>
  <c r="K656" s="1"/>
  <c r="BC15" i="2" s="1"/>
  <c r="I583" i="9"/>
  <c r="I656" s="1"/>
  <c r="BA15" i="2" s="1"/>
  <c r="B583" i="9"/>
  <c r="B656" s="1"/>
  <c r="AT15" i="2" s="1"/>
  <c r="C583" i="9"/>
  <c r="C656" s="1"/>
  <c r="AU15" i="2" s="1"/>
  <c r="F583" i="9"/>
  <c r="F656" s="1"/>
  <c r="AX15" i="2" s="1"/>
  <c r="G583" i="9"/>
  <c r="G656" s="1"/>
  <c r="AY15" i="2" s="1"/>
  <c r="H583" i="9"/>
  <c r="H656" s="1"/>
  <c r="AZ15" i="2" s="1"/>
  <c r="F590" i="9"/>
  <c r="F663" s="1"/>
  <c r="AX22" i="2" s="1"/>
  <c r="G590" i="9"/>
  <c r="G663" s="1"/>
  <c r="AY22" i="2" s="1"/>
  <c r="C590" i="9"/>
  <c r="C663" s="1"/>
  <c r="AU22" i="2" s="1"/>
  <c r="K590" i="9"/>
  <c r="K663" s="1"/>
  <c r="BC22" i="2" s="1"/>
  <c r="D590" i="9"/>
  <c r="D663" s="1"/>
  <c r="AV22" i="2" s="1"/>
  <c r="E590" i="9"/>
  <c r="E663" s="1"/>
  <c r="AW22" i="2" s="1"/>
  <c r="B590" i="9"/>
  <c r="B663" s="1"/>
  <c r="AT22" i="2" s="1"/>
  <c r="H590" i="9"/>
  <c r="H663" s="1"/>
  <c r="AZ22" i="2" s="1"/>
  <c r="I590" i="9"/>
  <c r="I663" s="1"/>
  <c r="BA22" i="2" s="1"/>
  <c r="J590" i="9"/>
  <c r="J663" s="1"/>
  <c r="BB22" i="2" s="1"/>
  <c r="B604" i="9"/>
  <c r="B677" s="1"/>
  <c r="AT32" i="2" s="1"/>
  <c r="H604" i="9"/>
  <c r="H677" s="1"/>
  <c r="AZ32" i="2" s="1"/>
  <c r="D604" i="9"/>
  <c r="D677" s="1"/>
  <c r="AV32" i="2" s="1"/>
  <c r="J604" i="9"/>
  <c r="J677" s="1"/>
  <c r="BB32" i="2" s="1"/>
  <c r="G604" i="9"/>
  <c r="G677" s="1"/>
  <c r="AY32" i="2" s="1"/>
  <c r="F604" i="9"/>
  <c r="F677" s="1"/>
  <c r="AX32" i="2" s="1"/>
  <c r="I604" i="9"/>
  <c r="I677" s="1"/>
  <c r="BA32" i="2" s="1"/>
  <c r="K604" i="9"/>
  <c r="K677" s="1"/>
  <c r="BC32" i="2" s="1"/>
  <c r="C604" i="9"/>
  <c r="C677" s="1"/>
  <c r="AU32" i="2" s="1"/>
  <c r="E604" i="9"/>
  <c r="E677" s="1"/>
  <c r="AW32" i="2" s="1"/>
  <c r="B616" i="9"/>
  <c r="B689" s="1"/>
  <c r="AT44" i="2" s="1"/>
  <c r="H616" i="9"/>
  <c r="H689" s="1"/>
  <c r="AZ44" i="2" s="1"/>
  <c r="D616" i="9"/>
  <c r="D689" s="1"/>
  <c r="AV44" i="2" s="1"/>
  <c r="J616" i="9"/>
  <c r="J689" s="1"/>
  <c r="BB44" i="2" s="1"/>
  <c r="G616" i="9"/>
  <c r="G689" s="1"/>
  <c r="AY44" i="2" s="1"/>
  <c r="I616" i="9"/>
  <c r="I689" s="1"/>
  <c r="BA44" i="2" s="1"/>
  <c r="K616" i="9"/>
  <c r="K689" s="1"/>
  <c r="BC44" i="2" s="1"/>
  <c r="E616" i="9"/>
  <c r="E689" s="1"/>
  <c r="AW44" i="2" s="1"/>
  <c r="F616" i="9"/>
  <c r="F689" s="1"/>
  <c r="AX44" i="2" s="1"/>
  <c r="C616" i="9"/>
  <c r="F593"/>
  <c r="F666" s="1"/>
  <c r="B593"/>
  <c r="B666" s="1"/>
  <c r="H593"/>
  <c r="H666" s="1"/>
  <c r="E593"/>
  <c r="E666" s="1"/>
  <c r="K593"/>
  <c r="K666" s="1"/>
  <c r="C593"/>
  <c r="D593"/>
  <c r="G593"/>
  <c r="G666" s="1"/>
  <c r="I593"/>
  <c r="I666" s="1"/>
  <c r="J593"/>
  <c r="J666" s="1"/>
  <c r="D573"/>
  <c r="J573"/>
  <c r="J646" s="1"/>
  <c r="BB7" i="2" s="1"/>
  <c r="F573" i="9"/>
  <c r="F646" s="1"/>
  <c r="AX7" i="2" s="1"/>
  <c r="C573" i="9"/>
  <c r="C646" s="1"/>
  <c r="AU7" i="2" s="1"/>
  <c r="I573" i="9"/>
  <c r="I646" s="1"/>
  <c r="BA7" i="2" s="1"/>
  <c r="K573" i="9"/>
  <c r="K646" s="1"/>
  <c r="BC7" i="2" s="1"/>
  <c r="H573" i="9"/>
  <c r="H646" s="1"/>
  <c r="AZ7" i="2" s="1"/>
  <c r="B573" i="9"/>
  <c r="B646" s="1"/>
  <c r="AT7" i="2" s="1"/>
  <c r="E573" i="9"/>
  <c r="E646" s="1"/>
  <c r="AW7" i="2" s="1"/>
  <c r="G573" i="9"/>
  <c r="G646" s="1"/>
  <c r="AY7" i="2" s="1"/>
  <c r="D592" i="9"/>
  <c r="D665" s="1"/>
  <c r="AV24" i="2" s="1"/>
  <c r="J592" i="9"/>
  <c r="J665" s="1"/>
  <c r="BB24" i="2" s="1"/>
  <c r="E592" i="9"/>
  <c r="E665" s="1"/>
  <c r="AW24" i="2" s="1"/>
  <c r="K592" i="9"/>
  <c r="I592"/>
  <c r="I665" s="1"/>
  <c r="BA24" i="2" s="1"/>
  <c r="B592" i="9"/>
  <c r="B665" s="1"/>
  <c r="AT24" i="2" s="1"/>
  <c r="C592" i="9"/>
  <c r="C665" s="1"/>
  <c r="AU24" i="2" s="1"/>
  <c r="F592" i="9"/>
  <c r="F665" s="1"/>
  <c r="AX24" i="2" s="1"/>
  <c r="G592" i="9"/>
  <c r="G665" s="1"/>
  <c r="AY24" i="2" s="1"/>
  <c r="H592" i="9"/>
  <c r="H665" s="1"/>
  <c r="AZ24" i="2" s="1"/>
  <c r="B588" i="9"/>
  <c r="B661" s="1"/>
  <c r="AT20" i="2" s="1"/>
  <c r="H588" i="9"/>
  <c r="H661" s="1"/>
  <c r="AZ20" i="2" s="1"/>
  <c r="C588" i="9"/>
  <c r="C661" s="1"/>
  <c r="AU20" i="2" s="1"/>
  <c r="I588" i="9"/>
  <c r="I661" s="1"/>
  <c r="BA20" i="2" s="1"/>
  <c r="E588" i="9"/>
  <c r="E661" s="1"/>
  <c r="AW20" i="2" s="1"/>
  <c r="F588" i="9"/>
  <c r="F661" s="1"/>
  <c r="AX20" i="2" s="1"/>
  <c r="K588" i="9"/>
  <c r="K661" s="1"/>
  <c r="BC20" i="2" s="1"/>
  <c r="G588" i="9"/>
  <c r="G661" s="1"/>
  <c r="AY20" i="2" s="1"/>
  <c r="J588" i="9"/>
  <c r="J661" s="1"/>
  <c r="BB20" i="2" s="1"/>
  <c r="D588" i="9"/>
  <c r="D661" s="1"/>
  <c r="AV20" i="2" s="1"/>
  <c r="F621" i="9"/>
  <c r="F694" s="1"/>
  <c r="AX48" i="2" s="1"/>
  <c r="B621" i="9"/>
  <c r="B694" s="1"/>
  <c r="AT48" i="2" s="1"/>
  <c r="H621" i="9"/>
  <c r="H694" s="1"/>
  <c r="AZ48" i="2" s="1"/>
  <c r="E621" i="9"/>
  <c r="E694" s="1"/>
  <c r="AW48" i="2" s="1"/>
  <c r="K621" i="9"/>
  <c r="K694" s="1"/>
  <c r="BC48" i="2" s="1"/>
  <c r="I621" i="9"/>
  <c r="I694" s="1"/>
  <c r="BA48" i="2" s="1"/>
  <c r="J621" i="9"/>
  <c r="J694" s="1"/>
  <c r="BB48" i="2" s="1"/>
  <c r="C621" i="9"/>
  <c r="C694" s="1"/>
  <c r="AU48" i="2" s="1"/>
  <c r="D621" i="9"/>
  <c r="D694" s="1"/>
  <c r="AV48" i="2" s="1"/>
  <c r="G621" i="9"/>
  <c r="G694" s="1"/>
  <c r="AY48" i="2" s="1"/>
  <c r="D599" i="9"/>
  <c r="D672" s="1"/>
  <c r="AV28" i="2" s="1"/>
  <c r="J599" i="9"/>
  <c r="J672" s="1"/>
  <c r="BB28" i="2" s="1"/>
  <c r="F599" i="9"/>
  <c r="F672" s="1"/>
  <c r="AX28" i="2" s="1"/>
  <c r="C599" i="9"/>
  <c r="C672" s="1"/>
  <c r="AU28" i="2" s="1"/>
  <c r="I599" i="9"/>
  <c r="I672" s="1"/>
  <c r="BA28" i="2" s="1"/>
  <c r="H599" i="9"/>
  <c r="H672" s="1"/>
  <c r="AZ28" i="2" s="1"/>
  <c r="K599" i="9"/>
  <c r="K672" s="1"/>
  <c r="BC28" i="2" s="1"/>
  <c r="B599" i="9"/>
  <c r="B672" s="1"/>
  <c r="AT28" i="2" s="1"/>
  <c r="G599" i="9"/>
  <c r="G672" s="1"/>
  <c r="AY28" i="2" s="1"/>
  <c r="E599" i="9"/>
  <c r="F615"/>
  <c r="F688" s="1"/>
  <c r="AX43" i="2" s="1"/>
  <c r="B615" i="9"/>
  <c r="B688" s="1"/>
  <c r="AT43" i="2" s="1"/>
  <c r="H615" i="9"/>
  <c r="H688" s="1"/>
  <c r="AZ43" i="2" s="1"/>
  <c r="E615" i="9"/>
  <c r="E688" s="1"/>
  <c r="AW43" i="2" s="1"/>
  <c r="K615" i="9"/>
  <c r="K688" s="1"/>
  <c r="BC43" i="2" s="1"/>
  <c r="G615" i="9"/>
  <c r="G688" s="1"/>
  <c r="AY43" i="2" s="1"/>
  <c r="I615" i="9"/>
  <c r="I688" s="1"/>
  <c r="BA43" i="2" s="1"/>
  <c r="J615" i="9"/>
  <c r="J688" s="1"/>
  <c r="BB43" i="2" s="1"/>
  <c r="C615" i="9"/>
  <c r="C688" s="1"/>
  <c r="AU43" i="2" s="1"/>
  <c r="D615" i="9"/>
  <c r="D688" s="1"/>
  <c r="AV43" i="2" s="1"/>
  <c r="F571" i="9"/>
  <c r="F644" s="1"/>
  <c r="AX5" i="2" s="1"/>
  <c r="B571" i="9"/>
  <c r="H571"/>
  <c r="H644" s="1"/>
  <c r="AZ5" i="2" s="1"/>
  <c r="E571" i="9"/>
  <c r="E644" s="1"/>
  <c r="AW5" i="2" s="1"/>
  <c r="K571" i="9"/>
  <c r="K644" s="1"/>
  <c r="BC5" i="2" s="1"/>
  <c r="G571" i="9"/>
  <c r="G644" s="1"/>
  <c r="AY5" i="2" s="1"/>
  <c r="I571" i="9"/>
  <c r="I644" s="1"/>
  <c r="BA5" i="2" s="1"/>
  <c r="J571" i="9"/>
  <c r="J644" s="1"/>
  <c r="BB5" i="2" s="1"/>
  <c r="D571" i="9"/>
  <c r="C571"/>
  <c r="C644" s="1"/>
  <c r="AU5" i="2" s="1"/>
  <c r="B569" i="9"/>
  <c r="B642" s="1"/>
  <c r="AT3" i="2" s="1"/>
  <c r="H569" i="9"/>
  <c r="H642" s="1"/>
  <c r="AZ3" i="2" s="1"/>
  <c r="D569" i="9"/>
  <c r="D642" s="1"/>
  <c r="AV3" i="2" s="1"/>
  <c r="J569" i="9"/>
  <c r="G569"/>
  <c r="G642" s="1"/>
  <c r="AY3" i="2" s="1"/>
  <c r="C569" i="9"/>
  <c r="C642" s="1"/>
  <c r="AU3" i="2" s="1"/>
  <c r="E569" i="9"/>
  <c r="E642" s="1"/>
  <c r="AW3" i="2" s="1"/>
  <c r="F569" i="9"/>
  <c r="F642" s="1"/>
  <c r="AX3" i="2" s="1"/>
  <c r="I569" i="9"/>
  <c r="K569"/>
  <c r="K642" s="1"/>
  <c r="BC3" i="2" s="1"/>
  <c r="F594" i="9"/>
  <c r="F667" s="1"/>
  <c r="AX67" i="2" s="1"/>
  <c r="B594" i="9"/>
  <c r="B667" s="1"/>
  <c r="AT67" i="2" s="1"/>
  <c r="H594" i="9"/>
  <c r="H667" s="1"/>
  <c r="AZ67" i="2" s="1"/>
  <c r="E594" i="9"/>
  <c r="E667" s="1"/>
  <c r="AW67" i="2" s="1"/>
  <c r="K594" i="9"/>
  <c r="K667" s="1"/>
  <c r="BC67" i="2" s="1"/>
  <c r="J594" i="9"/>
  <c r="J667" s="1"/>
  <c r="BB67" i="2" s="1"/>
  <c r="C594" i="9"/>
  <c r="C667" s="1"/>
  <c r="AU67" i="2" s="1"/>
  <c r="D594" i="9"/>
  <c r="D667" s="1"/>
  <c r="AV67" i="2" s="1"/>
  <c r="I594" i="9"/>
  <c r="I667" s="1"/>
  <c r="BA67" i="2" s="1"/>
  <c r="G594" i="9"/>
  <c r="G667" s="1"/>
  <c r="AY67" i="2" s="1"/>
  <c r="F606" i="9"/>
  <c r="B606"/>
  <c r="B679" s="1"/>
  <c r="AT34" i="2" s="1"/>
  <c r="H606" i="9"/>
  <c r="H679" s="1"/>
  <c r="AZ34" i="2" s="1"/>
  <c r="E606" i="9"/>
  <c r="E679" s="1"/>
  <c r="AW34" i="2" s="1"/>
  <c r="K606" i="9"/>
  <c r="K679" s="1"/>
  <c r="BC34" i="2" s="1"/>
  <c r="J606" i="9"/>
  <c r="J679" s="1"/>
  <c r="BB34" i="2" s="1"/>
  <c r="C606" i="9"/>
  <c r="C679" s="1"/>
  <c r="AU34" i="2" s="1"/>
  <c r="D606" i="9"/>
  <c r="D679" s="1"/>
  <c r="AV34" i="2" s="1"/>
  <c r="I606" i="9"/>
  <c r="I679" s="1"/>
  <c r="BA34" i="2" s="1"/>
  <c r="G606" i="9"/>
  <c r="G679" s="1"/>
  <c r="AY34" i="2" s="1"/>
  <c r="B601" i="9"/>
  <c r="B674" s="1"/>
  <c r="AT30" i="2" s="1"/>
  <c r="H601" i="9"/>
  <c r="H674" s="1"/>
  <c r="AZ30" i="2" s="1"/>
  <c r="D601" i="9"/>
  <c r="D674" s="1"/>
  <c r="AV30" i="2" s="1"/>
  <c r="J601" i="9"/>
  <c r="J674" s="1"/>
  <c r="BB30" i="2" s="1"/>
  <c r="G601" i="9"/>
  <c r="G674" s="1"/>
  <c r="AY30" i="2" s="1"/>
  <c r="C601" i="9"/>
  <c r="C674" s="1"/>
  <c r="AU30" i="2" s="1"/>
  <c r="E601" i="9"/>
  <c r="E674" s="1"/>
  <c r="AW30" i="2" s="1"/>
  <c r="F601" i="9"/>
  <c r="F674" s="1"/>
  <c r="AX30" i="2" s="1"/>
  <c r="K601" i="9"/>
  <c r="K674" s="1"/>
  <c r="BC30" i="2" s="1"/>
  <c r="I601" i="9"/>
  <c r="I674" s="1"/>
  <c r="BA30" i="2" s="1"/>
  <c r="F603" i="9"/>
  <c r="F676" s="1"/>
  <c r="AX31" i="2" s="1"/>
  <c r="B603" i="9"/>
  <c r="B676" s="1"/>
  <c r="AT31" i="2" s="1"/>
  <c r="H603" i="9"/>
  <c r="H676" s="1"/>
  <c r="AZ31" i="2" s="1"/>
  <c r="E603" i="9"/>
  <c r="E676" s="1"/>
  <c r="AW31" i="2" s="1"/>
  <c r="K603" i="9"/>
  <c r="K676" s="1"/>
  <c r="BC31" i="2" s="1"/>
  <c r="D603" i="9"/>
  <c r="D676" s="1"/>
  <c r="AV31" i="2" s="1"/>
  <c r="G603" i="9"/>
  <c r="G676" s="1"/>
  <c r="AY31" i="2" s="1"/>
  <c r="I603" i="9"/>
  <c r="I676" s="1"/>
  <c r="BA31" i="2" s="1"/>
  <c r="C603" i="9"/>
  <c r="C676" s="1"/>
  <c r="AU31" i="2" s="1"/>
  <c r="J603" i="9"/>
  <c r="J676" s="1"/>
  <c r="BB31" i="2" s="1"/>
  <c r="B581" i="9"/>
  <c r="B654" s="1"/>
  <c r="AT13" i="2" s="1"/>
  <c r="H581" i="9"/>
  <c r="D581"/>
  <c r="D654" s="1"/>
  <c r="AV13" i="2" s="1"/>
  <c r="J581" i="9"/>
  <c r="J654" s="1"/>
  <c r="BB13" i="2" s="1"/>
  <c r="G581" i="9"/>
  <c r="G654" s="1"/>
  <c r="AY13" i="2" s="1"/>
  <c r="C581" i="9"/>
  <c r="C654" s="1"/>
  <c r="AU13" i="2" s="1"/>
  <c r="E581" i="9"/>
  <c r="E654" s="1"/>
  <c r="AW13" i="2" s="1"/>
  <c r="F581" i="9"/>
  <c r="F654" s="1"/>
  <c r="AX13" i="2" s="1"/>
  <c r="I581" i="9"/>
  <c r="I654" s="1"/>
  <c r="BA13" i="2" s="1"/>
  <c r="K581" i="9"/>
  <c r="K654" s="1"/>
  <c r="BC13" i="2" s="1"/>
  <c r="F580" i="9"/>
  <c r="F653" s="1"/>
  <c r="AX12" i="2" s="1"/>
  <c r="B580" i="9"/>
  <c r="B653" s="1"/>
  <c r="AT12" i="2" s="1"/>
  <c r="H580" i="9"/>
  <c r="H653" s="1"/>
  <c r="AZ12" i="2" s="1"/>
  <c r="E580" i="9"/>
  <c r="E653" s="1"/>
  <c r="AW12" i="2" s="1"/>
  <c r="K580" i="9"/>
  <c r="K653" s="1"/>
  <c r="BC12" i="2" s="1"/>
  <c r="C580" i="9"/>
  <c r="C653" s="1"/>
  <c r="AU12" i="2" s="1"/>
  <c r="J580" i="9"/>
  <c r="J653" s="1"/>
  <c r="BB12" i="2" s="1"/>
  <c r="G580" i="9"/>
  <c r="G653" s="1"/>
  <c r="AY12" i="2" s="1"/>
  <c r="D580" i="9"/>
  <c r="D653" s="1"/>
  <c r="AV12" i="2" s="1"/>
  <c r="I580" i="9"/>
  <c r="I653" s="1"/>
  <c r="BA12" i="2" s="1"/>
  <c r="F584" i="9"/>
  <c r="F657" s="1"/>
  <c r="AX16" i="2" s="1"/>
  <c r="G584" i="9"/>
  <c r="G657" s="1"/>
  <c r="AY16" i="2" s="1"/>
  <c r="I584" i="9"/>
  <c r="I657" s="1"/>
  <c r="BA16" i="2" s="1"/>
  <c r="B584" i="9"/>
  <c r="B657" s="1"/>
  <c r="AT16" i="2" s="1"/>
  <c r="J584" i="9"/>
  <c r="J657" s="1"/>
  <c r="BB16" i="2" s="1"/>
  <c r="E584" i="9"/>
  <c r="E657" s="1"/>
  <c r="AW16" i="2" s="1"/>
  <c r="H584" i="9"/>
  <c r="H657" s="1"/>
  <c r="AZ16" i="2" s="1"/>
  <c r="K584" i="9"/>
  <c r="K657" s="1"/>
  <c r="BC16" i="2" s="1"/>
  <c r="C584" i="9"/>
  <c r="C657" s="1"/>
  <c r="AU16" i="2" s="1"/>
  <c r="D584" i="9"/>
  <c r="D657" s="1"/>
  <c r="AV16" i="2" s="1"/>
  <c r="C568" i="9"/>
  <c r="I568"/>
  <c r="D568"/>
  <c r="J568"/>
  <c r="E568"/>
  <c r="K568"/>
  <c r="F568"/>
  <c r="B568"/>
  <c r="H568"/>
  <c r="G568"/>
  <c r="G121" i="8"/>
  <c r="I120"/>
  <c r="H118"/>
  <c r="G70"/>
  <c r="F79" s="1"/>
  <c r="AX71" i="2" s="1"/>
  <c r="H67" i="8"/>
  <c r="I69"/>
  <c r="F119"/>
  <c r="I119"/>
  <c r="F122"/>
  <c r="F121"/>
  <c r="E118"/>
  <c r="C118"/>
  <c r="D118"/>
  <c r="K118"/>
  <c r="J118"/>
  <c r="G120"/>
  <c r="F120"/>
  <c r="H121"/>
  <c r="D120"/>
  <c r="E120"/>
  <c r="C120"/>
  <c r="J120"/>
  <c r="K120"/>
  <c r="G118"/>
  <c r="I121"/>
  <c r="H119"/>
  <c r="D122"/>
  <c r="E122"/>
  <c r="C122"/>
  <c r="K122"/>
  <c r="J122"/>
  <c r="I118"/>
  <c r="G119"/>
  <c r="E121"/>
  <c r="C121"/>
  <c r="D121"/>
  <c r="J121"/>
  <c r="K121"/>
  <c r="F118"/>
  <c r="I122"/>
  <c r="F69"/>
  <c r="H122"/>
  <c r="C119"/>
  <c r="D119"/>
  <c r="E119"/>
  <c r="K119"/>
  <c r="J119"/>
  <c r="G122"/>
  <c r="H120"/>
  <c r="G117"/>
  <c r="J117"/>
  <c r="E117"/>
  <c r="H117"/>
  <c r="I117"/>
  <c r="K117"/>
  <c r="F117"/>
  <c r="C117"/>
  <c r="D117"/>
  <c r="B660" i="9"/>
  <c r="AT19" i="2" s="1"/>
  <c r="D644" i="9"/>
  <c r="AV5" i="2" s="1"/>
  <c r="B644" i="9"/>
  <c r="AT5" i="2" s="1"/>
  <c r="D646" i="9"/>
  <c r="AV7" i="2" s="1"/>
  <c r="J699" i="9"/>
  <c r="BB52" i="2" s="1"/>
  <c r="J652" i="9"/>
  <c r="BB11" i="2" s="1"/>
  <c r="B652" i="9"/>
  <c r="AT11" i="2" s="1"/>
  <c r="D652" i="9"/>
  <c r="AV11" i="2" s="1"/>
  <c r="H675" i="9"/>
  <c r="AZ69" i="2" s="1"/>
  <c r="I693" i="9"/>
  <c r="BA47" i="2" s="1"/>
  <c r="F693" i="9"/>
  <c r="AX47" i="2" s="1"/>
  <c r="I655" i="9"/>
  <c r="BA14" i="2" s="1"/>
  <c r="E656" i="9"/>
  <c r="AW15" i="2" s="1"/>
  <c r="H703" i="9"/>
  <c r="AZ58" i="2" s="1"/>
  <c r="D703" i="9"/>
  <c r="AV58" i="2" s="1"/>
  <c r="J703" i="9"/>
  <c r="BB58" i="2" s="1"/>
  <c r="B703" i="9"/>
  <c r="AT58" i="2" s="1"/>
  <c r="G659" i="9"/>
  <c r="AY18" i="2" s="1"/>
  <c r="B659" i="9"/>
  <c r="AT18" i="2" s="1"/>
  <c r="I659" i="9"/>
  <c r="BA18" i="2" s="1"/>
  <c r="F679" i="9"/>
  <c r="AX34" i="2" s="1"/>
  <c r="B701" i="9"/>
  <c r="AT56" i="2" s="1"/>
  <c r="G650" i="9"/>
  <c r="AY10" i="2" s="1"/>
  <c r="I650" i="9"/>
  <c r="BA10" i="2" s="1"/>
  <c r="I662" i="9"/>
  <c r="BA21" i="2" s="1"/>
  <c r="J662" i="9"/>
  <c r="BB21" i="2" s="1"/>
  <c r="G695" i="9"/>
  <c r="AY49" i="2" s="1"/>
  <c r="D695" i="9"/>
  <c r="AV49" i="2" s="1"/>
  <c r="E672" i="9"/>
  <c r="AW28" i="2" s="1"/>
  <c r="B704" i="9"/>
  <c r="AT59" i="2" s="1"/>
  <c r="I704" i="9"/>
  <c r="BA59" i="2" s="1"/>
  <c r="D700" i="9"/>
  <c r="AV53" i="2" s="1"/>
  <c r="B700" i="9"/>
  <c r="AT53" i="2" s="1"/>
  <c r="K681" i="9"/>
  <c r="BC36" i="2" s="1"/>
  <c r="J681" i="9"/>
  <c r="BB36" i="2" s="1"/>
  <c r="H681" i="9"/>
  <c r="AZ36" i="2" s="1"/>
  <c r="H658" i="9"/>
  <c r="AZ17" i="2" s="1"/>
  <c r="B658" i="9"/>
  <c r="AT17" i="2" s="1"/>
  <c r="B670" i="9"/>
  <c r="AT27" i="2" s="1"/>
  <c r="E660" i="9"/>
  <c r="AW19" i="2" s="1"/>
  <c r="D660" i="9"/>
  <c r="AV19" i="2" s="1"/>
  <c r="K660" i="9"/>
  <c r="BC19" i="2" s="1"/>
  <c r="C660" i="9"/>
  <c r="AU19" i="2" s="1"/>
  <c r="J660" i="9"/>
  <c r="BB19" i="2" s="1"/>
  <c r="H660" i="9"/>
  <c r="AZ19" i="2" s="1"/>
  <c r="G660" i="9"/>
  <c r="AY19" i="2" s="1"/>
  <c r="F660" i="9"/>
  <c r="AX19" i="2" s="1"/>
  <c r="J698" i="9"/>
  <c r="BB55" i="2" s="1"/>
  <c r="K697" i="9"/>
  <c r="BC54" i="2" s="1"/>
  <c r="I697" i="9"/>
  <c r="BA54" i="2" s="1"/>
  <c r="G683" i="9"/>
  <c r="AY38" i="2" s="1"/>
  <c r="D683" i="9"/>
  <c r="AV38" i="2" s="1"/>
  <c r="D666" i="9"/>
  <c r="C666"/>
  <c r="G668"/>
  <c r="AY25" i="2" s="1"/>
  <c r="F668" i="9"/>
  <c r="AX25" i="2" s="1"/>
  <c r="G678" i="9"/>
  <c r="AY33" i="2" s="1"/>
  <c r="F678" i="9"/>
  <c r="AX33" i="2" s="1"/>
  <c r="E678" i="9"/>
  <c r="AW33" i="2" s="1"/>
  <c r="K678" i="9"/>
  <c r="BC33" i="2" s="1"/>
  <c r="J678" i="9"/>
  <c r="BB33" i="2" s="1"/>
  <c r="D691" i="9"/>
  <c r="AV45" i="2" s="1"/>
  <c r="G649" i="9"/>
  <c r="AY9" i="2" s="1"/>
  <c r="E649" i="9"/>
  <c r="AW9" i="2" s="1"/>
  <c r="D649" i="9"/>
  <c r="AV9" i="2" s="1"/>
  <c r="G692" i="9"/>
  <c r="AY46" i="2" s="1"/>
  <c r="F692" i="9"/>
  <c r="AX46" i="2" s="1"/>
  <c r="B692" i="9"/>
  <c r="AT46" i="2" s="1"/>
  <c r="B648" i="9"/>
  <c r="AT8" i="2" s="1"/>
  <c r="I648" i="9"/>
  <c r="BA8" i="2" s="1"/>
  <c r="D648" i="9"/>
  <c r="AV8" i="2" s="1"/>
  <c r="E687" i="9"/>
  <c r="AW42" i="2" s="1"/>
  <c r="J669" i="9"/>
  <c r="BB26" i="2" s="1"/>
  <c r="H669" i="9"/>
  <c r="AZ26" i="2" s="1"/>
  <c r="G669" i="9"/>
  <c r="AY26" i="2" s="1"/>
  <c r="E669" i="9"/>
  <c r="AW26" i="2" s="1"/>
  <c r="B685" i="9"/>
  <c r="AT40" i="2" s="1"/>
  <c r="H685" i="9"/>
  <c r="AZ40" i="2" s="1"/>
  <c r="G685" i="9"/>
  <c r="AY40" i="2" s="1"/>
  <c r="F685" i="9"/>
  <c r="AX40" i="2" s="1"/>
  <c r="J686" i="9"/>
  <c r="BB41" i="2" s="1"/>
  <c r="C702" i="9"/>
  <c r="AU57" i="2" s="1"/>
  <c r="J702" i="9"/>
  <c r="BB57" i="2" s="1"/>
  <c r="B702" i="9"/>
  <c r="AT57" i="2" s="1"/>
  <c r="I702" i="9"/>
  <c r="BA57" i="2" s="1"/>
  <c r="D702" i="9"/>
  <c r="AV57" i="2" s="1"/>
  <c r="C664" i="9"/>
  <c r="AU23" i="2" s="1"/>
  <c r="J664" i="9"/>
  <c r="BB23" i="2" s="1"/>
  <c r="H664" i="9"/>
  <c r="AZ23" i="2" s="1"/>
  <c r="G645" i="9"/>
  <c r="AY6" i="2" s="1"/>
  <c r="F645" i="9"/>
  <c r="AX6" i="2" s="1"/>
  <c r="J645" i="9"/>
  <c r="BB6" i="2" s="1"/>
  <c r="J642" i="9"/>
  <c r="BB3" i="2" s="1"/>
  <c r="I642" i="9"/>
  <c r="BA3" i="2" s="1"/>
  <c r="I682" i="9"/>
  <c r="BA37" i="2" s="1"/>
  <c r="G682" i="9"/>
  <c r="AY37" i="2" s="1"/>
  <c r="F682" i="9"/>
  <c r="AX37" i="2" s="1"/>
  <c r="H654" i="9"/>
  <c r="AZ13" i="2" s="1"/>
  <c r="E66" i="8"/>
  <c r="B75" s="1"/>
  <c r="AT72" i="2" s="1"/>
  <c r="D23" i="11"/>
  <c r="BE21" i="2" s="1"/>
  <c r="G23" i="11"/>
  <c r="BH21" i="2" s="1"/>
  <c r="J23" i="11"/>
  <c r="BK21" i="2" s="1"/>
  <c r="K23" i="11"/>
  <c r="BL21" i="2" s="1"/>
  <c r="L23" i="11"/>
  <c r="BM21" i="2" s="1"/>
  <c r="E23" i="11"/>
  <c r="BF21" i="2" s="1"/>
  <c r="I23" i="11"/>
  <c r="BJ21" i="2" s="1"/>
  <c r="F23" i="11"/>
  <c r="BG21" i="2" s="1"/>
  <c r="H23" i="11"/>
  <c r="BI21" i="2" s="1"/>
  <c r="D47" i="11"/>
  <c r="BE45" i="2" s="1"/>
  <c r="G47" i="11"/>
  <c r="BH45" i="2" s="1"/>
  <c r="J47" i="11"/>
  <c r="BK45" i="2" s="1"/>
  <c r="K47" i="11"/>
  <c r="BL45" i="2" s="1"/>
  <c r="L47" i="11"/>
  <c r="BM45" i="2" s="1"/>
  <c r="H47" i="11"/>
  <c r="BI45" i="2" s="1"/>
  <c r="F47" i="11"/>
  <c r="BG45" i="2" s="1"/>
  <c r="E47" i="11"/>
  <c r="BF45" i="2" s="1"/>
  <c r="I47" i="11"/>
  <c r="BJ45" i="2" s="1"/>
  <c r="H74" i="11"/>
  <c r="BI72" i="2" s="1"/>
  <c r="G74" i="11"/>
  <c r="BH72" i="2" s="1"/>
  <c r="J74" i="11"/>
  <c r="BK72" i="2" s="1"/>
  <c r="K74" i="11"/>
  <c r="BL72" i="2" s="1"/>
  <c r="L74" i="11"/>
  <c r="BM72" i="2" s="1"/>
  <c r="D74" i="11"/>
  <c r="BE72" i="2" s="1"/>
  <c r="F74" i="11"/>
  <c r="BG72" i="2" s="1"/>
  <c r="E74" i="11"/>
  <c r="BF72" i="2" s="1"/>
  <c r="I74" i="11"/>
  <c r="BJ72" i="2" s="1"/>
  <c r="D37" i="11"/>
  <c r="BE35" i="2" s="1"/>
  <c r="L37" i="11"/>
  <c r="BM35" i="2" s="1"/>
  <c r="I37" i="11"/>
  <c r="BJ35" i="2" s="1"/>
  <c r="H37" i="11"/>
  <c r="BI35" i="2" s="1"/>
  <c r="G37" i="11"/>
  <c r="BH35" i="2" s="1"/>
  <c r="F37" i="11"/>
  <c r="BG35" i="2" s="1"/>
  <c r="K37" i="11"/>
  <c r="BL35" i="2" s="1"/>
  <c r="J37" i="11"/>
  <c r="BK35" i="2" s="1"/>
  <c r="E37" i="11"/>
  <c r="BF35" i="2" s="1"/>
  <c r="D51" i="11"/>
  <c r="BE49" i="2" s="1"/>
  <c r="G51" i="11"/>
  <c r="BH49" i="2" s="1"/>
  <c r="J51" i="11"/>
  <c r="BK49" i="2" s="1"/>
  <c r="K51" i="11"/>
  <c r="BL49" i="2" s="1"/>
  <c r="L51" i="11"/>
  <c r="BM49" i="2" s="1"/>
  <c r="H51" i="11"/>
  <c r="BI49" i="2" s="1"/>
  <c r="F51" i="11"/>
  <c r="BG49" i="2" s="1"/>
  <c r="E51" i="11"/>
  <c r="BF49" i="2" s="1"/>
  <c r="I51" i="11"/>
  <c r="BJ49" i="2" s="1"/>
  <c r="F71" i="11"/>
  <c r="BG69" i="2" s="1"/>
  <c r="I71" i="11"/>
  <c r="BJ69" i="2" s="1"/>
  <c r="J71" i="11"/>
  <c r="BK69" i="2" s="1"/>
  <c r="K71" i="11"/>
  <c r="BL69" i="2" s="1"/>
  <c r="L71" i="11"/>
  <c r="BM69" i="2" s="1"/>
  <c r="H71" i="11"/>
  <c r="BI69" i="2" s="1"/>
  <c r="D71" i="11"/>
  <c r="BE69" i="2" s="1"/>
  <c r="E71" i="11"/>
  <c r="BF69" i="2" s="1"/>
  <c r="G71" i="11"/>
  <c r="BH69" i="2" s="1"/>
  <c r="H34" i="11"/>
  <c r="BI32" i="2" s="1"/>
  <c r="J34" i="11"/>
  <c r="BK32" i="2" s="1"/>
  <c r="K34" i="11"/>
  <c r="BL32" i="2" s="1"/>
  <c r="L34" i="11"/>
  <c r="BM32" i="2" s="1"/>
  <c r="D34" i="11"/>
  <c r="BE32" i="2" s="1"/>
  <c r="E34" i="11"/>
  <c r="BF32" i="2" s="1"/>
  <c r="F34" i="11"/>
  <c r="BG32" i="2" s="1"/>
  <c r="G34" i="11"/>
  <c r="BH32" i="2" s="1"/>
  <c r="I34" i="11"/>
  <c r="BJ32" i="2" s="1"/>
  <c r="D55" i="11"/>
  <c r="BE53" i="2" s="1"/>
  <c r="G55" i="11"/>
  <c r="BH53" i="2" s="1"/>
  <c r="J55" i="11"/>
  <c r="BK53" i="2" s="1"/>
  <c r="K55" i="11"/>
  <c r="BL53" i="2" s="1"/>
  <c r="L55" i="11"/>
  <c r="BM53" i="2" s="1"/>
  <c r="H55" i="11"/>
  <c r="BI53" i="2" s="1"/>
  <c r="I55" i="11"/>
  <c r="BJ53" i="2" s="1"/>
  <c r="F55" i="11"/>
  <c r="BG53" i="2" s="1"/>
  <c r="E55" i="11"/>
  <c r="BF53" i="2" s="1"/>
  <c r="D33" i="11"/>
  <c r="BE31" i="2" s="1"/>
  <c r="L33" i="11"/>
  <c r="BM31" i="2" s="1"/>
  <c r="K33" i="11"/>
  <c r="BL31" i="2" s="1"/>
  <c r="E33" i="11"/>
  <c r="BF31" i="2" s="1"/>
  <c r="I33" i="11"/>
  <c r="BJ31" i="2" s="1"/>
  <c r="J33" i="11"/>
  <c r="BK31" i="2" s="1"/>
  <c r="G33" i="11"/>
  <c r="BH31" i="2" s="1"/>
  <c r="F33" i="11"/>
  <c r="BG31" i="2" s="1"/>
  <c r="H33" i="11"/>
  <c r="BI31" i="2" s="1"/>
  <c r="F64" i="11"/>
  <c r="BG62" i="2" s="1"/>
  <c r="G64" i="11"/>
  <c r="BH62" i="2" s="1"/>
  <c r="H64" i="11"/>
  <c r="BI62" i="2" s="1"/>
  <c r="K64" i="11"/>
  <c r="BL62" i="2" s="1"/>
  <c r="E64" i="11"/>
  <c r="BF62" i="2" s="1"/>
  <c r="L64" i="11"/>
  <c r="BM62" i="2" s="1"/>
  <c r="J64" i="11"/>
  <c r="BK62" i="2" s="1"/>
  <c r="I64" i="11"/>
  <c r="BJ62" i="2" s="1"/>
  <c r="D64" i="11"/>
  <c r="BE62" i="2" s="1"/>
  <c r="D39" i="11"/>
  <c r="BE37" i="2" s="1"/>
  <c r="G39" i="11"/>
  <c r="BH37" i="2" s="1"/>
  <c r="J39" i="11"/>
  <c r="BK37" i="2" s="1"/>
  <c r="K39" i="11"/>
  <c r="BL37" i="2" s="1"/>
  <c r="L39" i="11"/>
  <c r="BM37" i="2" s="1"/>
  <c r="H39" i="11"/>
  <c r="BI37" i="2" s="1"/>
  <c r="E39" i="11"/>
  <c r="BF37" i="2" s="1"/>
  <c r="F39" i="11"/>
  <c r="BG37" i="2" s="1"/>
  <c r="I39" i="11"/>
  <c r="BJ37" i="2" s="1"/>
  <c r="H72" i="11"/>
  <c r="BI70" i="2" s="1"/>
  <c r="G72" i="11"/>
  <c r="BH70" i="2" s="1"/>
  <c r="I72" i="11"/>
  <c r="BJ70" i="2" s="1"/>
  <c r="J72" i="11"/>
  <c r="BK70" i="2" s="1"/>
  <c r="E72" i="11"/>
  <c r="BF70" i="2" s="1"/>
  <c r="F72" i="11"/>
  <c r="BG70" i="2" s="1"/>
  <c r="D72" i="11"/>
  <c r="BE70" i="2" s="1"/>
  <c r="L72" i="11"/>
  <c r="BM70" i="2" s="1"/>
  <c r="K72" i="11"/>
  <c r="BL70" i="2" s="1"/>
  <c r="E32" i="11"/>
  <c r="BF30" i="2" s="1"/>
  <c r="H32" i="11"/>
  <c r="BI30" i="2" s="1"/>
  <c r="J32" i="11"/>
  <c r="BK30" i="2" s="1"/>
  <c r="K32" i="11"/>
  <c r="BL30" i="2" s="1"/>
  <c r="D32" i="11"/>
  <c r="BE30" i="2" s="1"/>
  <c r="I32" i="11"/>
  <c r="BJ30" i="2" s="1"/>
  <c r="F32" i="11"/>
  <c r="BG30" i="2" s="1"/>
  <c r="L32" i="11"/>
  <c r="BM30" i="2" s="1"/>
  <c r="G32" i="11"/>
  <c r="BH30" i="2" s="1"/>
  <c r="D43" i="11"/>
  <c r="BE41" i="2" s="1"/>
  <c r="G43" i="11"/>
  <c r="BH41" i="2" s="1"/>
  <c r="J43" i="11"/>
  <c r="BK41" i="2" s="1"/>
  <c r="K43" i="11"/>
  <c r="BL41" i="2" s="1"/>
  <c r="L43" i="11"/>
  <c r="BM41" i="2" s="1"/>
  <c r="I43" i="11"/>
  <c r="BJ41" i="2" s="1"/>
  <c r="F43" i="11"/>
  <c r="BG41" i="2" s="1"/>
  <c r="H43" i="11"/>
  <c r="BI41" i="2" s="1"/>
  <c r="E43" i="11"/>
  <c r="BF41" i="2" s="1"/>
  <c r="H66" i="11"/>
  <c r="BI64" i="2" s="1"/>
  <c r="D66" i="11"/>
  <c r="BE64" i="2" s="1"/>
  <c r="E66" i="11"/>
  <c r="BF64" i="2" s="1"/>
  <c r="L66" i="11"/>
  <c r="BM64" i="2" s="1"/>
  <c r="G66" i="11"/>
  <c r="BH64" i="2" s="1"/>
  <c r="J66" i="11"/>
  <c r="BK64" i="2" s="1"/>
  <c r="K66" i="11"/>
  <c r="BL64" i="2" s="1"/>
  <c r="I66" i="11"/>
  <c r="BJ64" i="2" s="1"/>
  <c r="F66" i="11"/>
  <c r="BG64" i="2" s="1"/>
  <c r="H26" i="11"/>
  <c r="BI24" i="2" s="1"/>
  <c r="J26" i="11"/>
  <c r="BK24" i="2" s="1"/>
  <c r="K26" i="11"/>
  <c r="BL24" i="2" s="1"/>
  <c r="L26" i="11"/>
  <c r="BM24" i="2" s="1"/>
  <c r="D26" i="11"/>
  <c r="BE24" i="2" s="1"/>
  <c r="E26" i="11"/>
  <c r="BF24" i="2" s="1"/>
  <c r="F26" i="11"/>
  <c r="BG24" i="2" s="1"/>
  <c r="G26" i="11"/>
  <c r="BH24" i="2" s="1"/>
  <c r="I26" i="11"/>
  <c r="BJ24" i="2" s="1"/>
  <c r="E68" i="11"/>
  <c r="BF66" i="2" s="1"/>
  <c r="K68" i="11"/>
  <c r="BL66" i="2" s="1"/>
  <c r="J68" i="11"/>
  <c r="BK66" i="2" s="1"/>
  <c r="D68" i="11"/>
  <c r="BE66" i="2" s="1"/>
  <c r="H68" i="11"/>
  <c r="BI66" i="2" s="1"/>
  <c r="L68" i="11"/>
  <c r="BM66" i="2" s="1"/>
  <c r="I68" i="11"/>
  <c r="BJ66" i="2" s="1"/>
  <c r="F68" i="11"/>
  <c r="BG66" i="2" s="1"/>
  <c r="G68" i="11"/>
  <c r="BH66" i="2" s="1"/>
  <c r="E28" i="11"/>
  <c r="BF26" i="2" s="1"/>
  <c r="H28" i="11"/>
  <c r="BI26" i="2" s="1"/>
  <c r="J28" i="11"/>
  <c r="BK26" i="2" s="1"/>
  <c r="K28" i="11"/>
  <c r="BL26" i="2" s="1"/>
  <c r="I28" i="11"/>
  <c r="BJ26" i="2" s="1"/>
  <c r="F28" i="11"/>
  <c r="BG26" i="2" s="1"/>
  <c r="G28" i="11"/>
  <c r="BH26" i="2" s="1"/>
  <c r="D28" i="11"/>
  <c r="BE26" i="2" s="1"/>
  <c r="L28" i="11"/>
  <c r="BM26" i="2" s="1"/>
  <c r="H54" i="11"/>
  <c r="BI52" i="2" s="1"/>
  <c r="E54" i="11"/>
  <c r="BF52" i="2" s="1"/>
  <c r="F54" i="11"/>
  <c r="BG52" i="2" s="1"/>
  <c r="D54" i="11"/>
  <c r="BE52" i="2" s="1"/>
  <c r="G54" i="11"/>
  <c r="BH52" i="2" s="1"/>
  <c r="I54" i="11"/>
  <c r="BJ52" i="2" s="1"/>
  <c r="J54" i="11"/>
  <c r="BK52" i="2" s="1"/>
  <c r="K54" i="11"/>
  <c r="BL52" i="2" s="1"/>
  <c r="L54" i="11"/>
  <c r="BM52" i="2" s="1"/>
  <c r="D31" i="11"/>
  <c r="BE29" i="2" s="1"/>
  <c r="G31" i="11"/>
  <c r="BH29" i="2" s="1"/>
  <c r="J31" i="11"/>
  <c r="BK29" i="2" s="1"/>
  <c r="K31" i="11"/>
  <c r="BL29" i="2" s="1"/>
  <c r="L31" i="11"/>
  <c r="BM29" i="2" s="1"/>
  <c r="E31" i="11"/>
  <c r="BF29" i="2" s="1"/>
  <c r="I31" i="11"/>
  <c r="BJ29" i="2" s="1"/>
  <c r="F31" i="11"/>
  <c r="BG29" i="2" s="1"/>
  <c r="H31" i="11"/>
  <c r="BI29" i="2" s="1"/>
  <c r="J65" i="11"/>
  <c r="BK63" i="2" s="1"/>
  <c r="G65" i="11"/>
  <c r="BH63" i="2" s="1"/>
  <c r="F65" i="11"/>
  <c r="BG63" i="2" s="1"/>
  <c r="K65" i="11"/>
  <c r="BL63" i="2" s="1"/>
  <c r="L65" i="11"/>
  <c r="BM63" i="2" s="1"/>
  <c r="D65" i="11"/>
  <c r="BE63" i="2" s="1"/>
  <c r="E65" i="11"/>
  <c r="BF63" i="2" s="1"/>
  <c r="I65" i="11"/>
  <c r="BJ63" i="2" s="1"/>
  <c r="H65" i="11"/>
  <c r="BI63" i="2" s="1"/>
  <c r="D29" i="11"/>
  <c r="BE27" i="2" s="1"/>
  <c r="L29" i="11"/>
  <c r="BM27" i="2" s="1"/>
  <c r="I29" i="11"/>
  <c r="BJ27" i="2" s="1"/>
  <c r="F29" i="11"/>
  <c r="BG27" i="2" s="1"/>
  <c r="K29" i="11"/>
  <c r="BL27" i="2" s="1"/>
  <c r="G29" i="11"/>
  <c r="BH27" i="2" s="1"/>
  <c r="E29" i="11"/>
  <c r="BF27" i="2" s="1"/>
  <c r="J29" i="11"/>
  <c r="BK27" i="2" s="1"/>
  <c r="H29" i="11"/>
  <c r="BI27" i="2" s="1"/>
  <c r="D35" i="11"/>
  <c r="BE33" i="2" s="1"/>
  <c r="G35" i="11"/>
  <c r="BH33" i="2" s="1"/>
  <c r="J35" i="11"/>
  <c r="BK33" i="2" s="1"/>
  <c r="L35" i="11"/>
  <c r="BM33" i="2" s="1"/>
  <c r="K35" i="11"/>
  <c r="BL33" i="2" s="1"/>
  <c r="I35" i="11"/>
  <c r="BJ33" i="2" s="1"/>
  <c r="E35" i="11"/>
  <c r="BF33" i="2" s="1"/>
  <c r="H35" i="11"/>
  <c r="BI33" i="2" s="1"/>
  <c r="F35" i="11"/>
  <c r="BG33" i="2" s="1"/>
  <c r="J69" i="11"/>
  <c r="BK67" i="2" s="1"/>
  <c r="K69" i="11"/>
  <c r="BL67" i="2" s="1"/>
  <c r="L69" i="11"/>
  <c r="BM67" i="2" s="1"/>
  <c r="G69" i="11"/>
  <c r="BH67" i="2" s="1"/>
  <c r="I69" i="11"/>
  <c r="BJ67" i="2" s="1"/>
  <c r="E69" i="11"/>
  <c r="BF67" i="2" s="1"/>
  <c r="H69" i="11"/>
  <c r="BI67" i="2" s="1"/>
  <c r="D69" i="11"/>
  <c r="BE67" i="2" s="1"/>
  <c r="F69" i="11"/>
  <c r="BG67" i="2" s="1"/>
  <c r="H18" i="11"/>
  <c r="BI16" i="2" s="1"/>
  <c r="J18" i="11"/>
  <c r="BK16" i="2" s="1"/>
  <c r="K18" i="11"/>
  <c r="BL16" i="2" s="1"/>
  <c r="L18" i="11"/>
  <c r="BM16" i="2" s="1"/>
  <c r="D18" i="11"/>
  <c r="BE16" i="2" s="1"/>
  <c r="E18" i="11"/>
  <c r="BF16" i="2" s="1"/>
  <c r="F18" i="11"/>
  <c r="BG16" i="2" s="1"/>
  <c r="I18" i="11"/>
  <c r="BJ16" i="2" s="1"/>
  <c r="G18" i="11"/>
  <c r="BH16" i="2" s="1"/>
  <c r="D57" i="11"/>
  <c r="BE55" i="2" s="1"/>
  <c r="L57" i="11"/>
  <c r="BM55" i="2" s="1"/>
  <c r="H57" i="11"/>
  <c r="BI55" i="2" s="1"/>
  <c r="F57" i="11"/>
  <c r="BG55" i="2" s="1"/>
  <c r="K57" i="11"/>
  <c r="BL55" i="2" s="1"/>
  <c r="I57" i="11"/>
  <c r="BJ55" i="2" s="1"/>
  <c r="J57" i="11"/>
  <c r="BK55" i="2" s="1"/>
  <c r="G57" i="11"/>
  <c r="BH55" i="2" s="1"/>
  <c r="E57" i="11"/>
  <c r="BF55" i="2" s="1"/>
  <c r="D25" i="11"/>
  <c r="BE23" i="2" s="1"/>
  <c r="L25" i="11"/>
  <c r="BM23" i="2" s="1"/>
  <c r="F25" i="11"/>
  <c r="BG23" i="2" s="1"/>
  <c r="K25" i="11"/>
  <c r="BL23" i="2" s="1"/>
  <c r="I25" i="11"/>
  <c r="BJ23" i="2" s="1"/>
  <c r="H25" i="11"/>
  <c r="BI23" i="2" s="1"/>
  <c r="G25" i="11"/>
  <c r="BH23" i="2" s="1"/>
  <c r="E25" i="11"/>
  <c r="BF23" i="2" s="1"/>
  <c r="J25" i="11"/>
  <c r="BK23" i="2" s="1"/>
  <c r="H46" i="11"/>
  <c r="BI44" i="2" s="1"/>
  <c r="E46" i="11"/>
  <c r="BF44" i="2" s="1"/>
  <c r="F46" i="11"/>
  <c r="BG44" i="2" s="1"/>
  <c r="G46" i="11"/>
  <c r="BH44" i="2" s="1"/>
  <c r="D46" i="11"/>
  <c r="BE44" i="2" s="1"/>
  <c r="I46" i="11"/>
  <c r="BJ44" i="2" s="1"/>
  <c r="J46" i="11"/>
  <c r="BK44" i="2" s="1"/>
  <c r="K46" i="11"/>
  <c r="BL44" i="2" s="1"/>
  <c r="L46" i="11"/>
  <c r="BM44" i="2" s="1"/>
  <c r="D15" i="11"/>
  <c r="BE13" i="2" s="1"/>
  <c r="G15" i="11"/>
  <c r="BH13" i="2" s="1"/>
  <c r="J15" i="11"/>
  <c r="BK13" i="2" s="1"/>
  <c r="K15" i="11"/>
  <c r="BL13" i="2" s="1"/>
  <c r="L15" i="11"/>
  <c r="BM13" i="2" s="1"/>
  <c r="F15" i="11"/>
  <c r="BG13" i="2" s="1"/>
  <c r="H15" i="11"/>
  <c r="BI13" i="2" s="1"/>
  <c r="E15" i="11"/>
  <c r="BF13" i="2" s="1"/>
  <c r="I15" i="11"/>
  <c r="BJ13" i="2" s="1"/>
  <c r="E56" i="11"/>
  <c r="BF54" i="2" s="1"/>
  <c r="H56" i="11"/>
  <c r="BI54" i="2" s="1"/>
  <c r="K56" i="11"/>
  <c r="BL54" i="2" s="1"/>
  <c r="J56" i="11"/>
  <c r="BK54" i="2" s="1"/>
  <c r="D56" i="11"/>
  <c r="BE54" i="2" s="1"/>
  <c r="L56" i="11"/>
  <c r="BM54" i="2" s="1"/>
  <c r="F56" i="11"/>
  <c r="BG54" i="2" s="1"/>
  <c r="I56" i="11"/>
  <c r="BJ54" i="2" s="1"/>
  <c r="G56" i="11"/>
  <c r="BH54" i="2" s="1"/>
  <c r="E24" i="11"/>
  <c r="BF22" i="2" s="1"/>
  <c r="H24" i="11"/>
  <c r="BI22" i="2" s="1"/>
  <c r="K24" i="11"/>
  <c r="BL22" i="2" s="1"/>
  <c r="J24" i="11"/>
  <c r="BK22" i="2" s="1"/>
  <c r="D24" i="11"/>
  <c r="BE22" i="2" s="1"/>
  <c r="L24" i="11"/>
  <c r="BM22" i="2" s="1"/>
  <c r="I24" i="11"/>
  <c r="BJ22" i="2" s="1"/>
  <c r="G24" i="11"/>
  <c r="BH22" i="2" s="1"/>
  <c r="F24" i="11"/>
  <c r="BG22" i="2" s="1"/>
  <c r="D27" i="11"/>
  <c r="BE25" i="2" s="1"/>
  <c r="G27" i="11"/>
  <c r="BH25" i="2" s="1"/>
  <c r="J27" i="11"/>
  <c r="BK25" i="2" s="1"/>
  <c r="L27" i="11"/>
  <c r="BM25" i="2" s="1"/>
  <c r="K27" i="11"/>
  <c r="BL25" i="2" s="1"/>
  <c r="F27" i="11"/>
  <c r="BG25" i="2" s="1"/>
  <c r="H27" i="11"/>
  <c r="BI25" i="2" s="1"/>
  <c r="E27" i="11"/>
  <c r="BF25" i="2" s="1"/>
  <c r="I27" i="11"/>
  <c r="BJ25" i="2" s="1"/>
  <c r="F63" i="11"/>
  <c r="BG61" i="2" s="1"/>
  <c r="E63" i="11"/>
  <c r="BF61" i="2" s="1"/>
  <c r="G63" i="11"/>
  <c r="BH61" i="2" s="1"/>
  <c r="H63" i="11"/>
  <c r="BI61" i="2" s="1"/>
  <c r="D63" i="11"/>
  <c r="BE61" i="2" s="1"/>
  <c r="I63" i="11"/>
  <c r="BJ61" i="2" s="1"/>
  <c r="L63" i="11"/>
  <c r="BM61" i="2" s="1"/>
  <c r="K63" i="11"/>
  <c r="BL61" i="2" s="1"/>
  <c r="J63" i="11"/>
  <c r="BK61" i="2" s="1"/>
  <c r="H10" i="11"/>
  <c r="BI8" i="2" s="1"/>
  <c r="J10" i="11"/>
  <c r="BK8" i="2" s="1"/>
  <c r="K10" i="11"/>
  <c r="BL8" i="2" s="1"/>
  <c r="L10" i="11"/>
  <c r="BM8" i="2" s="1"/>
  <c r="D10" i="11"/>
  <c r="BE8" i="2" s="1"/>
  <c r="E10" i="11"/>
  <c r="BF8" i="2" s="1"/>
  <c r="F10" i="11"/>
  <c r="BG8" i="2" s="1"/>
  <c r="G10" i="11"/>
  <c r="BH8" i="2" s="1"/>
  <c r="I10" i="11"/>
  <c r="BJ8" i="2" s="1"/>
  <c r="E52" i="11"/>
  <c r="H52"/>
  <c r="J52"/>
  <c r="K52"/>
  <c r="F52"/>
  <c r="L52"/>
  <c r="D52"/>
  <c r="G52"/>
  <c r="I52"/>
  <c r="E20"/>
  <c r="BF18" i="2" s="1"/>
  <c r="H20" i="11"/>
  <c r="BI18" i="2" s="1"/>
  <c r="J20" i="11"/>
  <c r="BK18" i="2" s="1"/>
  <c r="K20" i="11"/>
  <c r="BL18" i="2" s="1"/>
  <c r="F20" i="11"/>
  <c r="BG18" i="2" s="1"/>
  <c r="D20" i="11"/>
  <c r="BE18" i="2" s="1"/>
  <c r="G20" i="11"/>
  <c r="BH18" i="2" s="1"/>
  <c r="L20" i="11"/>
  <c r="BM18" i="2" s="1"/>
  <c r="I20" i="11"/>
  <c r="BJ18" i="2" s="1"/>
  <c r="H38" i="11"/>
  <c r="BI36" i="2" s="1"/>
  <c r="E38" i="11"/>
  <c r="BF36" i="2" s="1"/>
  <c r="F38" i="11"/>
  <c r="BG36" i="2" s="1"/>
  <c r="G38" i="11"/>
  <c r="BH36" i="2" s="1"/>
  <c r="I38" i="11"/>
  <c r="BJ36" i="2" s="1"/>
  <c r="J38" i="11"/>
  <c r="BK36" i="2" s="1"/>
  <c r="K38" i="11"/>
  <c r="BL36" i="2" s="1"/>
  <c r="L38" i="11"/>
  <c r="BM36" i="2" s="1"/>
  <c r="D38" i="11"/>
  <c r="BE36" i="2" s="1"/>
  <c r="D53" i="11"/>
  <c r="BE51" i="2" s="1"/>
  <c r="L53" i="11"/>
  <c r="BM51" i="2" s="1"/>
  <c r="E53" i="11"/>
  <c r="BF51" i="2" s="1"/>
  <c r="F53" i="11"/>
  <c r="BG51" i="2" s="1"/>
  <c r="K53" i="11"/>
  <c r="BL51" i="2" s="1"/>
  <c r="I53" i="11"/>
  <c r="BJ51" i="2" s="1"/>
  <c r="H53" i="11"/>
  <c r="BI51" i="2" s="1"/>
  <c r="G53" i="11"/>
  <c r="BH51" i="2" s="1"/>
  <c r="J53" i="11"/>
  <c r="BK51" i="2" s="1"/>
  <c r="D21" i="11"/>
  <c r="BE19" i="2" s="1"/>
  <c r="L21" i="11"/>
  <c r="BM19" i="2" s="1"/>
  <c r="E21" i="11"/>
  <c r="BF19" i="2" s="1"/>
  <c r="F21" i="11"/>
  <c r="BG19" i="2" s="1"/>
  <c r="K21" i="11"/>
  <c r="BL19" i="2" s="1"/>
  <c r="I21" i="11"/>
  <c r="BJ19" i="2" s="1"/>
  <c r="H21" i="11"/>
  <c r="BI19" i="2" s="1"/>
  <c r="G21" i="11"/>
  <c r="BH19" i="2" s="1"/>
  <c r="J21" i="11"/>
  <c r="BK19" i="2" s="1"/>
  <c r="D19" i="11"/>
  <c r="BE17" i="2" s="1"/>
  <c r="G19" i="11"/>
  <c r="BH17" i="2" s="1"/>
  <c r="J19" i="11"/>
  <c r="BK17" i="2" s="1"/>
  <c r="K19" i="11"/>
  <c r="BL17" i="2" s="1"/>
  <c r="L19" i="11"/>
  <c r="BM17" i="2" s="1"/>
  <c r="H19" i="11"/>
  <c r="BI17" i="2" s="1"/>
  <c r="F19" i="11"/>
  <c r="BG17" i="2" s="1"/>
  <c r="E19" i="11"/>
  <c r="BF17" i="2" s="1"/>
  <c r="I19" i="11"/>
  <c r="BJ17" i="2" s="1"/>
  <c r="H62" i="11"/>
  <c r="BI60" i="2" s="1"/>
  <c r="J62" i="11"/>
  <c r="BK60" i="2" s="1"/>
  <c r="L62" i="11"/>
  <c r="BM60" i="2" s="1"/>
  <c r="D62" i="11"/>
  <c r="BE60" i="2" s="1"/>
  <c r="E62" i="11"/>
  <c r="BF60" i="2" s="1"/>
  <c r="F62" i="11"/>
  <c r="BG60" i="2" s="1"/>
  <c r="G62" i="11"/>
  <c r="BH60" i="2" s="1"/>
  <c r="I62" i="11"/>
  <c r="BJ60" i="2" s="1"/>
  <c r="K62" i="11"/>
  <c r="BL60" i="2" s="1"/>
  <c r="E8" i="11"/>
  <c r="BF6" i="2" s="1"/>
  <c r="F8" i="11"/>
  <c r="BG6" i="2" s="1"/>
  <c r="H8" i="11"/>
  <c r="BI6" i="2" s="1"/>
  <c r="I8" i="11"/>
  <c r="BJ6" i="2" s="1"/>
  <c r="K8" i="11"/>
  <c r="BL6" i="2" s="1"/>
  <c r="J8" i="11"/>
  <c r="BK6" i="2" s="1"/>
  <c r="G8" i="11"/>
  <c r="BH6" i="2" s="1"/>
  <c r="D8" i="11"/>
  <c r="BE6" i="2" s="1"/>
  <c r="L8" i="11"/>
  <c r="BM6" i="2" s="1"/>
  <c r="D49" i="11"/>
  <c r="BE47" i="2" s="1"/>
  <c r="L49" i="11"/>
  <c r="BM47" i="2" s="1"/>
  <c r="E49" i="11"/>
  <c r="BF47" i="2" s="1"/>
  <c r="I49" i="11"/>
  <c r="BJ47" i="2" s="1"/>
  <c r="J49" i="11"/>
  <c r="BK47" i="2" s="1"/>
  <c r="G49" i="11"/>
  <c r="BH47" i="2" s="1"/>
  <c r="F49" i="11"/>
  <c r="BG47" i="2" s="1"/>
  <c r="K49" i="11"/>
  <c r="BL47" i="2" s="1"/>
  <c r="H49" i="11"/>
  <c r="BI47" i="2" s="1"/>
  <c r="D17" i="11"/>
  <c r="BE15" i="2" s="1"/>
  <c r="L17" i="11"/>
  <c r="BM15" i="2" s="1"/>
  <c r="H17" i="11"/>
  <c r="BI15" i="2" s="1"/>
  <c r="E17" i="11"/>
  <c r="BF15" i="2" s="1"/>
  <c r="I17" i="11"/>
  <c r="BJ15" i="2" s="1"/>
  <c r="J17" i="11"/>
  <c r="BK15" i="2" s="1"/>
  <c r="G17" i="11"/>
  <c r="BH15" i="2" s="1"/>
  <c r="F17" i="11"/>
  <c r="BG15" i="2" s="1"/>
  <c r="K17" i="11"/>
  <c r="BL15" i="2" s="1"/>
  <c r="H30" i="11"/>
  <c r="BI28" i="2" s="1"/>
  <c r="E30" i="11"/>
  <c r="BF28" i="2" s="1"/>
  <c r="F30" i="11"/>
  <c r="BG28" i="2" s="1"/>
  <c r="G30" i="11"/>
  <c r="BH28" i="2" s="1"/>
  <c r="I30" i="11"/>
  <c r="BJ28" i="2" s="1"/>
  <c r="J30" i="11"/>
  <c r="BK28" i="2" s="1"/>
  <c r="K30" i="11"/>
  <c r="BL28" i="2" s="1"/>
  <c r="L30" i="11"/>
  <c r="BM28" i="2" s="1"/>
  <c r="D30" i="11"/>
  <c r="BE28" i="2" s="1"/>
  <c r="H70" i="11"/>
  <c r="BI68" i="2" s="1"/>
  <c r="J70" i="11"/>
  <c r="BK68" i="2" s="1"/>
  <c r="K70" i="11"/>
  <c r="BL68" i="2" s="1"/>
  <c r="L70" i="11"/>
  <c r="BM68" i="2" s="1"/>
  <c r="I70" i="11"/>
  <c r="BJ68" i="2" s="1"/>
  <c r="F70" i="11"/>
  <c r="BG68" i="2" s="1"/>
  <c r="G70" i="11"/>
  <c r="BH68" i="2" s="1"/>
  <c r="E70" i="11"/>
  <c r="BF68" i="2" s="1"/>
  <c r="D70" i="11"/>
  <c r="BE68" i="2" s="1"/>
  <c r="E48" i="11"/>
  <c r="BF46" i="2" s="1"/>
  <c r="K48" i="11"/>
  <c r="BL46" i="2" s="1"/>
  <c r="H48" i="11"/>
  <c r="BI46" i="2" s="1"/>
  <c r="J48" i="11"/>
  <c r="BK46" i="2" s="1"/>
  <c r="G48" i="11"/>
  <c r="BH46" i="2" s="1"/>
  <c r="I48" i="11"/>
  <c r="BJ46" i="2" s="1"/>
  <c r="D48" i="11"/>
  <c r="BE46" i="2" s="1"/>
  <c r="F48" i="11"/>
  <c r="BG46" i="2" s="1"/>
  <c r="L48" i="11"/>
  <c r="BM46" i="2" s="1"/>
  <c r="E16" i="11"/>
  <c r="BF14" i="2" s="1"/>
  <c r="H16" i="11"/>
  <c r="BI14" i="2" s="1"/>
  <c r="J16" i="11"/>
  <c r="BK14" i="2" s="1"/>
  <c r="K16" i="11"/>
  <c r="BL14" i="2" s="1"/>
  <c r="G16" i="11"/>
  <c r="BH14" i="2" s="1"/>
  <c r="I16" i="11"/>
  <c r="BJ14" i="2" s="1"/>
  <c r="D16" i="11"/>
  <c r="BE14" i="2" s="1"/>
  <c r="F16" i="11"/>
  <c r="BG14" i="2" s="1"/>
  <c r="L16" i="11"/>
  <c r="BM14" i="2" s="1"/>
  <c r="D11" i="11"/>
  <c r="BE9" i="2" s="1"/>
  <c r="G11" i="11"/>
  <c r="BH9" i="2" s="1"/>
  <c r="J11" i="11"/>
  <c r="BK9" i="2" s="1"/>
  <c r="L11" i="11"/>
  <c r="BM9" i="2" s="1"/>
  <c r="K11" i="11"/>
  <c r="BL9" i="2" s="1"/>
  <c r="I11" i="11"/>
  <c r="BJ9" i="2" s="1"/>
  <c r="F11" i="11"/>
  <c r="BG9" i="2" s="1"/>
  <c r="E11" i="11"/>
  <c r="BF9" i="2" s="1"/>
  <c r="H11" i="11"/>
  <c r="BI9" i="2" s="1"/>
  <c r="H58" i="11"/>
  <c r="BI56" i="2" s="1"/>
  <c r="J58" i="11"/>
  <c r="BK56" i="2" s="1"/>
  <c r="K58" i="11"/>
  <c r="BL56" i="2" s="1"/>
  <c r="L58" i="11"/>
  <c r="BM56" i="2" s="1"/>
  <c r="D58" i="11"/>
  <c r="BE56" i="2" s="1"/>
  <c r="E58" i="11"/>
  <c r="BF56" i="2" s="1"/>
  <c r="F58" i="11"/>
  <c r="BG56" i="2" s="1"/>
  <c r="G58" i="11"/>
  <c r="BH56" i="2" s="1"/>
  <c r="I58" i="11"/>
  <c r="BJ56" i="2" s="1"/>
  <c r="H6" i="11"/>
  <c r="BI4" i="2" s="1"/>
  <c r="J6" i="11"/>
  <c r="BK4" i="2" s="1"/>
  <c r="K6" i="11"/>
  <c r="BL4" i="2" s="1"/>
  <c r="L6" i="11"/>
  <c r="BM4" i="2" s="1"/>
  <c r="D6" i="11"/>
  <c r="BE4" i="2" s="1"/>
  <c r="E6" i="11"/>
  <c r="BF4" i="2" s="1"/>
  <c r="F6" i="11"/>
  <c r="BG4" i="2" s="1"/>
  <c r="G6" i="11"/>
  <c r="BH4" i="2" s="1"/>
  <c r="I6" i="11"/>
  <c r="BJ4" i="2" s="1"/>
  <c r="E44" i="11"/>
  <c r="BF42" i="2" s="1"/>
  <c r="H44" i="11"/>
  <c r="BI42" i="2" s="1"/>
  <c r="J44" i="11"/>
  <c r="BK42" i="2" s="1"/>
  <c r="K44" i="11"/>
  <c r="BL42" i="2" s="1"/>
  <c r="L44" i="11"/>
  <c r="BM42" i="2" s="1"/>
  <c r="I44" i="11"/>
  <c r="BJ42" i="2" s="1"/>
  <c r="F44" i="11"/>
  <c r="BG42" i="2" s="1"/>
  <c r="G44" i="11"/>
  <c r="BH42" i="2" s="1"/>
  <c r="D44" i="11"/>
  <c r="BE42" i="2" s="1"/>
  <c r="E12" i="11"/>
  <c r="BF10" i="2" s="1"/>
  <c r="H12" i="11"/>
  <c r="BI10" i="2" s="1"/>
  <c r="J12" i="11"/>
  <c r="BK10" i="2" s="1"/>
  <c r="K12" i="11"/>
  <c r="BL10" i="2" s="1"/>
  <c r="L12" i="11"/>
  <c r="BM10" i="2" s="1"/>
  <c r="I12" i="11"/>
  <c r="BJ10" i="2" s="1"/>
  <c r="F12" i="11"/>
  <c r="BG10" i="2" s="1"/>
  <c r="G12" i="11"/>
  <c r="BH10" i="2" s="1"/>
  <c r="D12" i="11"/>
  <c r="BE10" i="2" s="1"/>
  <c r="H22" i="11"/>
  <c r="BI20" i="2" s="1"/>
  <c r="E22" i="11"/>
  <c r="BF20" i="2" s="1"/>
  <c r="F22" i="11"/>
  <c r="BG20" i="2" s="1"/>
  <c r="G22" i="11"/>
  <c r="BH20" i="2" s="1"/>
  <c r="I22" i="11"/>
  <c r="BJ20" i="2" s="1"/>
  <c r="J22" i="11"/>
  <c r="BK20" i="2" s="1"/>
  <c r="K22" i="11"/>
  <c r="BL20" i="2" s="1"/>
  <c r="D22" i="11"/>
  <c r="BE20" i="2" s="1"/>
  <c r="L22" i="11"/>
  <c r="BM20" i="2" s="1"/>
  <c r="J4" i="11"/>
  <c r="BK2" i="2" s="1"/>
  <c r="K4" i="11"/>
  <c r="BL2" i="2" s="1"/>
  <c r="L4" i="11"/>
  <c r="BM2" i="2" s="1"/>
  <c r="E4" i="11"/>
  <c r="BF2" i="2" s="1"/>
  <c r="D4" i="11"/>
  <c r="BE2" i="2" s="1"/>
  <c r="I4" i="11"/>
  <c r="BJ2" i="2" s="1"/>
  <c r="F4" i="11"/>
  <c r="BG2" i="2" s="1"/>
  <c r="G4" i="11"/>
  <c r="BH2" i="2" s="1"/>
  <c r="H4" i="11"/>
  <c r="BI2" i="2" s="1"/>
  <c r="D45" i="11"/>
  <c r="BE43" i="2" s="1"/>
  <c r="L45" i="11"/>
  <c r="BM43" i="2" s="1"/>
  <c r="H45" i="11"/>
  <c r="BI43" i="2" s="1"/>
  <c r="E45" i="11"/>
  <c r="BF43" i="2" s="1"/>
  <c r="J45" i="11"/>
  <c r="BK43" i="2" s="1"/>
  <c r="K45" i="11"/>
  <c r="BL43" i="2" s="1"/>
  <c r="I45" i="11"/>
  <c r="BJ43" i="2" s="1"/>
  <c r="F45" i="11"/>
  <c r="BG43" i="2" s="1"/>
  <c r="G45" i="11"/>
  <c r="BH43" i="2" s="1"/>
  <c r="D13" i="11"/>
  <c r="BE11" i="2" s="1"/>
  <c r="L13" i="11"/>
  <c r="BM11" i="2" s="1"/>
  <c r="E13" i="11"/>
  <c r="BF11" i="2" s="1"/>
  <c r="J13" i="11"/>
  <c r="BK11" i="2" s="1"/>
  <c r="G13" i="11"/>
  <c r="BH11" i="2" s="1"/>
  <c r="I13" i="11"/>
  <c r="BJ11" i="2" s="1"/>
  <c r="F13" i="11"/>
  <c r="BG11" i="2" s="1"/>
  <c r="K13" i="11"/>
  <c r="BL11" i="2" s="1"/>
  <c r="H13" i="11"/>
  <c r="BI11" i="2" s="1"/>
  <c r="D7" i="11"/>
  <c r="BE5" i="2" s="1"/>
  <c r="K7" i="11"/>
  <c r="BL5" i="2" s="1"/>
  <c r="L7" i="11"/>
  <c r="BM5" i="2" s="1"/>
  <c r="E7" i="11"/>
  <c r="BF5" i="2" s="1"/>
  <c r="G7" i="11"/>
  <c r="BH5" i="2" s="1"/>
  <c r="H7" i="11"/>
  <c r="BI5" i="2" s="1"/>
  <c r="J7" i="11"/>
  <c r="BK5" i="2" s="1"/>
  <c r="I7" i="11"/>
  <c r="BJ5" i="2" s="1"/>
  <c r="F7" i="11"/>
  <c r="BG5" i="2" s="1"/>
  <c r="H50" i="11"/>
  <c r="BI48" i="2" s="1"/>
  <c r="J50" i="11"/>
  <c r="BK48" i="2" s="1"/>
  <c r="K50" i="11"/>
  <c r="BL48" i="2" s="1"/>
  <c r="L50" i="11"/>
  <c r="BM48" i="2" s="1"/>
  <c r="D50" i="11"/>
  <c r="BE48" i="2" s="1"/>
  <c r="E50" i="11"/>
  <c r="BF48" i="2" s="1"/>
  <c r="I50" i="11"/>
  <c r="BJ48" i="2" s="1"/>
  <c r="F50" i="11"/>
  <c r="BG48" i="2" s="1"/>
  <c r="G50" i="11"/>
  <c r="BH48" i="2" s="1"/>
  <c r="J61" i="11"/>
  <c r="BK59" i="2" s="1"/>
  <c r="K61" i="11"/>
  <c r="BL59" i="2" s="1"/>
  <c r="L61" i="11"/>
  <c r="BM59" i="2" s="1"/>
  <c r="D61" i="11"/>
  <c r="BE59" i="2" s="1"/>
  <c r="E61" i="11"/>
  <c r="BF59" i="2" s="1"/>
  <c r="F61" i="11"/>
  <c r="BG59" i="2" s="1"/>
  <c r="G61" i="11"/>
  <c r="BH59" i="2" s="1"/>
  <c r="I61" i="11"/>
  <c r="BJ59" i="2" s="1"/>
  <c r="H61" i="11"/>
  <c r="BI59" i="2" s="1"/>
  <c r="D41" i="11"/>
  <c r="BE39" i="2" s="1"/>
  <c r="L41" i="11"/>
  <c r="BM39" i="2" s="1"/>
  <c r="G41" i="11"/>
  <c r="BH39" i="2" s="1"/>
  <c r="J41" i="11"/>
  <c r="BK39" i="2" s="1"/>
  <c r="K41" i="11"/>
  <c r="BL39" i="2" s="1"/>
  <c r="H41" i="11"/>
  <c r="BI39" i="2" s="1"/>
  <c r="F41" i="11"/>
  <c r="BG39" i="2" s="1"/>
  <c r="E41" i="11"/>
  <c r="BF39" i="2" s="1"/>
  <c r="I41" i="11"/>
  <c r="BJ39" i="2" s="1"/>
  <c r="D9" i="11"/>
  <c r="BE7" i="2" s="1"/>
  <c r="L9" i="11"/>
  <c r="BM7" i="2" s="1"/>
  <c r="G9" i="11"/>
  <c r="BH7" i="2" s="1"/>
  <c r="F9" i="11"/>
  <c r="BG7" i="2" s="1"/>
  <c r="H9" i="11"/>
  <c r="BI7" i="2" s="1"/>
  <c r="J9" i="11"/>
  <c r="BK7" i="2" s="1"/>
  <c r="E9" i="11"/>
  <c r="BF7" i="2" s="1"/>
  <c r="I9" i="11"/>
  <c r="BJ7" i="2" s="1"/>
  <c r="K9" i="11"/>
  <c r="BL7" i="2" s="1"/>
  <c r="F67" i="11"/>
  <c r="BG65" i="2" s="1"/>
  <c r="G67" i="11"/>
  <c r="BH65" i="2" s="1"/>
  <c r="K67" i="11"/>
  <c r="BL65" i="2" s="1"/>
  <c r="H67" i="11"/>
  <c r="BI65" i="2" s="1"/>
  <c r="L67" i="11"/>
  <c r="BM65" i="2" s="1"/>
  <c r="I67" i="11"/>
  <c r="BJ65" i="2" s="1"/>
  <c r="D67" i="11"/>
  <c r="BE65" i="2" s="1"/>
  <c r="E67" i="11"/>
  <c r="BF65" i="2" s="1"/>
  <c r="J67" i="11"/>
  <c r="BK65" i="2" s="1"/>
  <c r="H14" i="11"/>
  <c r="BI12" i="2" s="1"/>
  <c r="E14" i="11"/>
  <c r="BF12" i="2" s="1"/>
  <c r="F14" i="11"/>
  <c r="BG12" i="2" s="1"/>
  <c r="G14" i="11"/>
  <c r="BH12" i="2" s="1"/>
  <c r="I14" i="11"/>
  <c r="BJ12" i="2" s="1"/>
  <c r="J14" i="11"/>
  <c r="BK12" i="2" s="1"/>
  <c r="K14" i="11"/>
  <c r="BL12" i="2" s="1"/>
  <c r="L14" i="11"/>
  <c r="BM12" i="2" s="1"/>
  <c r="D14" i="11"/>
  <c r="BE12" i="2" s="1"/>
  <c r="D75" i="11"/>
  <c r="BE73" i="2" s="1"/>
  <c r="J75" i="11"/>
  <c r="BK73" i="2" s="1"/>
  <c r="L75" i="11"/>
  <c r="BM73" i="2" s="1"/>
  <c r="I75" i="11"/>
  <c r="BJ73" i="2" s="1"/>
  <c r="E75" i="11"/>
  <c r="BF73" i="2" s="1"/>
  <c r="F75" i="11"/>
  <c r="BG73" i="2" s="1"/>
  <c r="H75" i="11"/>
  <c r="BI73" i="2" s="1"/>
  <c r="G75" i="11"/>
  <c r="BH73" i="2" s="1"/>
  <c r="K75" i="11"/>
  <c r="BL73" i="2" s="1"/>
  <c r="E40" i="11"/>
  <c r="BF38" i="2" s="1"/>
  <c r="H40" i="11"/>
  <c r="BI38" i="2" s="1"/>
  <c r="J40" i="11"/>
  <c r="BK38" i="2" s="1"/>
  <c r="K40" i="11"/>
  <c r="BL38" i="2" s="1"/>
  <c r="I40" i="11"/>
  <c r="BJ38" i="2" s="1"/>
  <c r="F40" i="11"/>
  <c r="BG38" i="2" s="1"/>
  <c r="G40" i="11"/>
  <c r="BH38" i="2" s="1"/>
  <c r="D40" i="11"/>
  <c r="BE38" i="2" s="1"/>
  <c r="L40" i="11"/>
  <c r="BM38" i="2" s="1"/>
  <c r="F59" i="11"/>
  <c r="BG57" i="2" s="1"/>
  <c r="L59" i="11"/>
  <c r="BM57" i="2" s="1"/>
  <c r="G59" i="11"/>
  <c r="BH57" i="2" s="1"/>
  <c r="I59" i="11"/>
  <c r="BJ57" i="2" s="1"/>
  <c r="K59" i="11"/>
  <c r="BL57" i="2" s="1"/>
  <c r="J59" i="11"/>
  <c r="BK57" i="2" s="1"/>
  <c r="D59" i="11"/>
  <c r="BE57" i="2" s="1"/>
  <c r="H59" i="11"/>
  <c r="BI57" i="2" s="1"/>
  <c r="E59" i="11"/>
  <c r="BF57" i="2" s="1"/>
  <c r="J73" i="11"/>
  <c r="BK71" i="2" s="1"/>
  <c r="H73" i="11"/>
  <c r="BI71" i="2" s="1"/>
  <c r="I73" i="11"/>
  <c r="BJ71" i="2" s="1"/>
  <c r="K73" i="11"/>
  <c r="BL71" i="2" s="1"/>
  <c r="L73" i="11"/>
  <c r="BM71" i="2" s="1"/>
  <c r="D73" i="11"/>
  <c r="BE71" i="2" s="1"/>
  <c r="E73" i="11"/>
  <c r="BF71" i="2" s="1"/>
  <c r="G73" i="11"/>
  <c r="BH71" i="2" s="1"/>
  <c r="F73" i="11"/>
  <c r="BG71" i="2" s="1"/>
  <c r="H42" i="11"/>
  <c r="BI40" i="2" s="1"/>
  <c r="J42" i="11"/>
  <c r="BK40" i="2" s="1"/>
  <c r="K42" i="11"/>
  <c r="BL40" i="2" s="1"/>
  <c r="L42" i="11"/>
  <c r="BM40" i="2" s="1"/>
  <c r="D42" i="11"/>
  <c r="BE40" i="2" s="1"/>
  <c r="E42" i="11"/>
  <c r="BF40" i="2" s="1"/>
  <c r="F42" i="11"/>
  <c r="BG40" i="2" s="1"/>
  <c r="I42" i="11"/>
  <c r="BJ40" i="2" s="1"/>
  <c r="G42" i="11"/>
  <c r="BH40" i="2" s="1"/>
  <c r="K60" i="11"/>
  <c r="BL58" i="2" s="1"/>
  <c r="E60" i="11"/>
  <c r="BF58" i="2" s="1"/>
  <c r="F60" i="11"/>
  <c r="BG58" i="2" s="1"/>
  <c r="G60" i="11"/>
  <c r="BH58" i="2" s="1"/>
  <c r="H60" i="11"/>
  <c r="BI58" i="2" s="1"/>
  <c r="I60" i="11"/>
  <c r="BJ58" i="2" s="1"/>
  <c r="J60" i="11"/>
  <c r="BK58" i="2" s="1"/>
  <c r="D60" i="11"/>
  <c r="BE58" i="2" s="1"/>
  <c r="L60" i="11"/>
  <c r="BM58" i="2" s="1"/>
  <c r="E36" i="11"/>
  <c r="BF34" i="2" s="1"/>
  <c r="H36" i="11"/>
  <c r="BI34" i="2" s="1"/>
  <c r="J36" i="11"/>
  <c r="BK34" i="2" s="1"/>
  <c r="K36" i="11"/>
  <c r="BL34" i="2" s="1"/>
  <c r="G36" i="11"/>
  <c r="BH34" i="2" s="1"/>
  <c r="D36" i="11"/>
  <c r="BE34" i="2" s="1"/>
  <c r="L36" i="11"/>
  <c r="BM34" i="2" s="1"/>
  <c r="I36" i="11"/>
  <c r="BJ34" i="2" s="1"/>
  <c r="F36" i="11"/>
  <c r="BG34" i="2" s="1"/>
  <c r="D5" i="11"/>
  <c r="BE3" i="2" s="1"/>
  <c r="L5" i="11"/>
  <c r="BM3" i="2" s="1"/>
  <c r="I5" i="11"/>
  <c r="BJ3" i="2" s="1"/>
  <c r="E5" i="11"/>
  <c r="BF3" i="2" s="1"/>
  <c r="G5" i="11"/>
  <c r="BH3" i="2" s="1"/>
  <c r="H5" i="11"/>
  <c r="BI3" i="2" s="1"/>
  <c r="K5" i="11"/>
  <c r="BL3" i="2" s="1"/>
  <c r="J5" i="11"/>
  <c r="BK3" i="2" s="1"/>
  <c r="F5" i="11"/>
  <c r="BG3" i="2" s="1"/>
  <c r="C67" i="8"/>
  <c r="D76" s="1"/>
  <c r="AV73" i="2" s="1"/>
  <c r="G652" i="9"/>
  <c r="AY11" i="2" s="1"/>
  <c r="I77" i="8"/>
  <c r="BA61" i="2" s="1"/>
  <c r="B77" i="8"/>
  <c r="AT61" i="2" s="1"/>
  <c r="D80" i="8"/>
  <c r="E699" i="9"/>
  <c r="AW52" i="2" s="1"/>
  <c r="F680" i="9"/>
  <c r="AX35" i="2" s="1"/>
  <c r="F650" i="9"/>
  <c r="AX10" i="2" s="1"/>
  <c r="J673" i="9"/>
  <c r="BB29" i="2" s="1"/>
  <c r="E659" i="9"/>
  <c r="AW18" i="2" s="1"/>
  <c r="E693" i="9"/>
  <c r="AW47" i="2" s="1"/>
  <c r="I690" i="9"/>
  <c r="BA70" i="2" s="1"/>
  <c r="K665" i="9"/>
  <c r="BC24" i="2" s="1"/>
  <c r="C673" i="9"/>
  <c r="AU29" i="2" s="1"/>
  <c r="E705" i="9"/>
  <c r="AW60" i="2" s="1"/>
  <c r="E662" i="9"/>
  <c r="AW21" i="2" s="1"/>
  <c r="C689" i="9"/>
  <c r="AU44" i="2" s="1"/>
  <c r="I651" i="9"/>
  <c r="BA65" i="2" s="1"/>
  <c r="K79" i="8"/>
  <c r="BC71" i="2" s="1"/>
  <c r="K77" i="8"/>
  <c r="BC61" i="2" s="1"/>
  <c r="C80" i="8"/>
  <c r="G80"/>
  <c r="C77"/>
  <c r="AU61" i="2" s="1"/>
  <c r="K80" i="8"/>
  <c r="G77"/>
  <c r="AY61" i="2" s="1"/>
  <c r="E77" i="8"/>
  <c r="AW61" i="2" s="1"/>
  <c r="J77" i="8"/>
  <c r="BB61" i="2" s="1"/>
  <c r="D77" i="8"/>
  <c r="AV61" i="2" s="1"/>
  <c r="F77" i="8"/>
  <c r="AX61" i="2" s="1"/>
  <c r="H77" i="8"/>
  <c r="AZ61" i="2" s="1"/>
  <c r="F80" i="8"/>
  <c r="J80"/>
  <c r="H80"/>
  <c r="E80"/>
  <c r="I80"/>
  <c r="B80"/>
  <c r="B78" l="1"/>
  <c r="J79"/>
  <c r="BB71" i="2" s="1"/>
  <c r="H79" i="8"/>
  <c r="G79"/>
  <c r="AY71" i="2" s="1"/>
  <c r="C79" i="8"/>
  <c r="K78"/>
  <c r="BC62" i="2" s="1"/>
  <c r="D79" i="8"/>
  <c r="B79"/>
  <c r="AT71" i="2" s="1"/>
  <c r="C78" i="8"/>
  <c r="D78"/>
  <c r="E79"/>
  <c r="I79"/>
  <c r="BA71" i="2" s="1"/>
  <c r="F78" i="8"/>
  <c r="J78"/>
  <c r="H78"/>
  <c r="I78"/>
  <c r="E78"/>
  <c r="AW62" i="2" s="1"/>
  <c r="G78" i="8"/>
  <c r="AY62" i="2" s="1"/>
  <c r="F19" i="3"/>
  <c r="F76" i="8"/>
  <c r="AX73" i="2" s="1"/>
  <c r="H76" i="8"/>
  <c r="D75"/>
  <c r="AV72" i="2" s="1"/>
  <c r="I75" i="8"/>
  <c r="E75"/>
  <c r="AW72" i="2" s="1"/>
  <c r="C75" i="8"/>
  <c r="AU72" i="2" s="1"/>
  <c r="H75" i="8"/>
  <c r="AZ72" i="2" s="1"/>
  <c r="K75" i="8"/>
  <c r="F75"/>
  <c r="G75"/>
  <c r="J75"/>
  <c r="BB72" i="2" s="1"/>
  <c r="J76" i="8"/>
  <c r="G76"/>
  <c r="AY73" i="2" s="1"/>
  <c r="B86" i="8"/>
  <c r="E76"/>
  <c r="AW73" i="2" s="1"/>
  <c r="I76" i="8"/>
  <c r="BA73" i="2" s="1"/>
  <c r="B88" i="8"/>
  <c r="B76"/>
  <c r="AT73" i="2" s="1"/>
  <c r="K76" i="8"/>
  <c r="C76"/>
  <c r="H637" i="9"/>
  <c r="H81" i="8" s="1"/>
  <c r="H82" s="1"/>
  <c r="AZ66" i="2" s="1"/>
  <c r="B637" i="9"/>
  <c r="B81" i="8" s="1"/>
  <c r="B82" s="1"/>
  <c r="AT66" i="2" s="1"/>
  <c r="C647" i="9"/>
  <c r="AU63" i="2" s="1"/>
  <c r="C637" i="9"/>
  <c r="C81" i="8" s="1"/>
  <c r="C82" s="1"/>
  <c r="AU66" i="2" s="1"/>
  <c r="D647" i="9"/>
  <c r="AV63" i="2" s="1"/>
  <c r="D637" i="9"/>
  <c r="D81" i="8" s="1"/>
  <c r="D82" s="1"/>
  <c r="AV66" i="2" s="1"/>
  <c r="E637" i="9"/>
  <c r="E81" i="8" s="1"/>
  <c r="E82" s="1"/>
  <c r="AW66" i="2" s="1"/>
  <c r="H88" i="8"/>
  <c r="F647" i="9"/>
  <c r="AX63" i="2" s="1"/>
  <c r="F637" i="9"/>
  <c r="F81" i="8" s="1"/>
  <c r="F82" s="1"/>
  <c r="AX66" i="2" s="1"/>
  <c r="G637" i="9"/>
  <c r="G81" i="8" s="1"/>
  <c r="G82" s="1"/>
  <c r="AY66" i="2" s="1"/>
  <c r="D87" i="8"/>
  <c r="I88"/>
  <c r="I637" i="9"/>
  <c r="I81" i="8" s="1"/>
  <c r="I82" s="1"/>
  <c r="BA66" i="2" s="1"/>
  <c r="F88" i="8"/>
  <c r="G88"/>
  <c r="F90"/>
  <c r="D88"/>
  <c r="J88"/>
  <c r="J90"/>
  <c r="K90"/>
  <c r="J637" i="9"/>
  <c r="J81" i="8" s="1"/>
  <c r="J82" s="1"/>
  <c r="BB66" i="2" s="1"/>
  <c r="E88" i="8"/>
  <c r="K88"/>
  <c r="C88"/>
  <c r="E647" i="9"/>
  <c r="AW63" i="2" s="1"/>
  <c r="K637" i="9"/>
  <c r="K81" i="8" s="1"/>
  <c r="K82" s="1"/>
  <c r="BC66" i="2" s="1"/>
  <c r="F641" i="9"/>
  <c r="AX2" i="2" s="1"/>
  <c r="B641" i="9"/>
  <c r="AT2" i="2" s="1"/>
  <c r="E641" i="9"/>
  <c r="AW2" i="2" s="1"/>
  <c r="I641" i="9"/>
  <c r="BA2" i="2" s="1"/>
  <c r="K641" i="9"/>
  <c r="BC2" i="2" s="1"/>
  <c r="C641" i="9"/>
  <c r="AU2" i="2" s="1"/>
  <c r="J641" i="9"/>
  <c r="BB2" i="2" s="1"/>
  <c r="H641" i="9"/>
  <c r="AZ2" i="2" s="1"/>
  <c r="G641" i="9"/>
  <c r="AY2" i="2" s="1"/>
  <c r="D641" i="9"/>
  <c r="AV2" i="2" s="1"/>
  <c r="F18" i="3"/>
  <c r="BK74" i="2"/>
  <c r="BD74"/>
  <c r="BM74"/>
  <c r="BH74"/>
  <c r="BL74"/>
  <c r="BG74"/>
  <c r="BF74"/>
  <c r="F17" i="3"/>
  <c r="BJ74" i="2"/>
  <c r="BE74"/>
  <c r="BI74"/>
  <c r="F24" i="3" l="1"/>
  <c r="E90" i="8"/>
  <c r="AW71" i="2"/>
  <c r="C90" i="8"/>
  <c r="AU71" i="2"/>
  <c r="I89" i="8"/>
  <c r="BA62" i="2"/>
  <c r="D89" i="8"/>
  <c r="AV62" i="2"/>
  <c r="C87" i="8"/>
  <c r="AU73" i="2"/>
  <c r="H87" i="8"/>
  <c r="AZ73" i="2"/>
  <c r="H89" i="8"/>
  <c r="AZ62" i="2"/>
  <c r="C89" i="8"/>
  <c r="AU62" i="2"/>
  <c r="H90" i="8"/>
  <c r="AZ71" i="2"/>
  <c r="K87" i="8"/>
  <c r="BC73" i="2"/>
  <c r="J89" i="8"/>
  <c r="BB62" i="2"/>
  <c r="J87" i="8"/>
  <c r="BB73" i="2"/>
  <c r="F89" i="8"/>
  <c r="AX62" i="2"/>
  <c r="D90" i="8"/>
  <c r="AV71" i="2"/>
  <c r="B89" i="8"/>
  <c r="AT62" i="2"/>
  <c r="G86" i="8"/>
  <c r="AY72" i="2"/>
  <c r="I86" i="8"/>
  <c r="BA72" i="2"/>
  <c r="F86" i="8"/>
  <c r="AX72" i="2"/>
  <c r="K86" i="8"/>
  <c r="BC72" i="2"/>
  <c r="B90" i="8"/>
  <c r="G90"/>
  <c r="G89"/>
  <c r="E89"/>
  <c r="I90"/>
  <c r="K89"/>
  <c r="D86"/>
  <c r="F87"/>
  <c r="F20" i="3"/>
  <c r="I87" i="8"/>
  <c r="E86"/>
  <c r="J86"/>
  <c r="C86"/>
  <c r="H86"/>
  <c r="G87"/>
  <c r="E87"/>
  <c r="B87"/>
  <c r="H91"/>
  <c r="E91"/>
  <c r="I91"/>
  <c r="C91"/>
  <c r="B91"/>
  <c r="E18" i="3"/>
  <c r="K91" i="8"/>
  <c r="G91"/>
  <c r="F91"/>
  <c r="D91"/>
  <c r="J91"/>
  <c r="E17" i="3"/>
  <c r="E19" l="1"/>
  <c r="E20" s="1"/>
  <c r="BA74" i="2"/>
  <c r="BB74"/>
  <c r="AW74"/>
  <c r="AZ74"/>
  <c r="AY74"/>
  <c r="AX74"/>
  <c r="AU74"/>
  <c r="AT74"/>
  <c r="AV74"/>
  <c r="BC74"/>
  <c r="D1" i="7"/>
  <c r="I7" s="1"/>
  <c r="AE4" i="2" s="1"/>
  <c r="D1" i="6"/>
  <c r="D1" i="1"/>
  <c r="D1" i="5"/>
  <c r="E11" i="3"/>
  <c r="E5"/>
  <c r="E8"/>
  <c r="E10"/>
  <c r="A10" i="4"/>
  <c r="A9"/>
  <c r="A5"/>
  <c r="A7"/>
  <c r="A8"/>
  <c r="A3"/>
  <c r="E24" i="3" l="1"/>
  <c r="D50" i="2"/>
  <c r="N127" i="11" s="1"/>
  <c r="D5" i="2"/>
  <c r="N82" i="11" s="1"/>
  <c r="D39" i="2"/>
  <c r="N116" i="11" s="1"/>
  <c r="D62" i="2"/>
  <c r="N139" i="11" s="1"/>
  <c r="D17" i="2"/>
  <c r="N94" i="11" s="1"/>
  <c r="D72" i="2"/>
  <c r="N149" i="11" s="1"/>
  <c r="D30" i="2"/>
  <c r="N107" i="11" s="1"/>
  <c r="D20" i="2"/>
  <c r="N97" i="11" s="1"/>
  <c r="D24" i="2"/>
  <c r="N101" i="11" s="1"/>
  <c r="D55" i="2"/>
  <c r="N132" i="11" s="1"/>
  <c r="D47" i="2"/>
  <c r="N124" i="11" s="1"/>
  <c r="D37" i="2"/>
  <c r="N114" i="11" s="1"/>
  <c r="D13" i="2"/>
  <c r="N90" i="11" s="1"/>
  <c r="D27" i="2"/>
  <c r="N104" i="11" s="1"/>
  <c r="D64" i="2"/>
  <c r="N141" i="11" s="1"/>
  <c r="D58" i="2"/>
  <c r="N135" i="11" s="1"/>
  <c r="D23" i="2"/>
  <c r="N100" i="11" s="1"/>
  <c r="D73" i="2"/>
  <c r="N150" i="11" s="1"/>
  <c r="D59" i="2"/>
  <c r="N136" i="11" s="1"/>
  <c r="D48" i="2"/>
  <c r="N125" i="11" s="1"/>
  <c r="D35" i="2"/>
  <c r="N112" i="11" s="1"/>
  <c r="D67" i="2"/>
  <c r="N144" i="11" s="1"/>
  <c r="D38" i="2"/>
  <c r="N115" i="11" s="1"/>
  <c r="D25" i="2"/>
  <c r="N102" i="11" s="1"/>
  <c r="D65" i="2"/>
  <c r="N142" i="11" s="1"/>
  <c r="D43" i="2"/>
  <c r="N120" i="11" s="1"/>
  <c r="D49" i="2"/>
  <c r="N126" i="11" s="1"/>
  <c r="D45" i="2"/>
  <c r="N122" i="11" s="1"/>
  <c r="D41" i="2"/>
  <c r="N118" i="11" s="1"/>
  <c r="D8" i="2"/>
  <c r="N85" i="11" s="1"/>
  <c r="D7" i="2"/>
  <c r="N84" i="11" s="1"/>
  <c r="D57" i="2"/>
  <c r="N134" i="11" s="1"/>
  <c r="D61" i="2"/>
  <c r="N138" i="11" s="1"/>
  <c r="D15" i="2"/>
  <c r="N92" i="11" s="1"/>
  <c r="D36" i="2"/>
  <c r="N113" i="11" s="1"/>
  <c r="D16" i="2"/>
  <c r="N93" i="11" s="1"/>
  <c r="D66" i="2"/>
  <c r="N143" i="11" s="1"/>
  <c r="D12" i="2"/>
  <c r="N89" i="11" s="1"/>
  <c r="D6" i="2"/>
  <c r="N83" i="11" s="1"/>
  <c r="D69" i="2"/>
  <c r="N146" i="11" s="1"/>
  <c r="D63" i="2"/>
  <c r="N140" i="11" s="1"/>
  <c r="D26" i="2"/>
  <c r="N103" i="11" s="1"/>
  <c r="D46" i="2"/>
  <c r="N123" i="11" s="1"/>
  <c r="D4" i="2"/>
  <c r="N81" i="11" s="1"/>
  <c r="D33" i="2"/>
  <c r="N110" i="11" s="1"/>
  <c r="D42" i="2"/>
  <c r="N119" i="11" s="1"/>
  <c r="D34" i="2"/>
  <c r="N111" i="11" s="1"/>
  <c r="D18" i="2"/>
  <c r="N95" i="11" s="1"/>
  <c r="D14" i="2"/>
  <c r="N91" i="11" s="1"/>
  <c r="D53" i="2"/>
  <c r="N130" i="11" s="1"/>
  <c r="D10" i="2"/>
  <c r="N87" i="11" s="1"/>
  <c r="D3" i="2"/>
  <c r="N80" i="11" s="1"/>
  <c r="D22" i="2"/>
  <c r="N99" i="11" s="1"/>
  <c r="D44" i="2"/>
  <c r="N121" i="11" s="1"/>
  <c r="D51" i="2"/>
  <c r="N128" i="11" s="1"/>
  <c r="D70" i="2"/>
  <c r="N147" i="11" s="1"/>
  <c r="D68" i="2"/>
  <c r="N145" i="11" s="1"/>
  <c r="D56" i="2"/>
  <c r="N133" i="11" s="1"/>
  <c r="D11" i="2"/>
  <c r="N88" i="11" s="1"/>
  <c r="D32" i="2"/>
  <c r="N109" i="11" s="1"/>
  <c r="D28" i="2"/>
  <c r="N105" i="11" s="1"/>
  <c r="D60" i="2"/>
  <c r="N137" i="11" s="1"/>
  <c r="D21" i="2"/>
  <c r="N98" i="11" s="1"/>
  <c r="D40" i="2"/>
  <c r="N117" i="11" s="1"/>
  <c r="D71" i="2"/>
  <c r="N148" i="11" s="1"/>
  <c r="D2" i="2"/>
  <c r="N79" i="11" s="1"/>
  <c r="D54" i="2"/>
  <c r="N131" i="11" s="1"/>
  <c r="D19" i="2"/>
  <c r="N96" i="11" s="1"/>
  <c r="D29" i="2"/>
  <c r="N106" i="11" s="1"/>
  <c r="D31" i="2"/>
  <c r="N108" i="11" s="1"/>
  <c r="D52" i="2"/>
  <c r="N129" i="11" s="1"/>
  <c r="D9" i="2"/>
  <c r="N86" i="11" s="1"/>
  <c r="A4" i="1"/>
  <c r="E6" i="6"/>
  <c r="Q3" i="2" s="1"/>
  <c r="M6" i="6"/>
  <c r="Y3" i="2" s="1"/>
  <c r="K7" i="6"/>
  <c r="W4" i="2" s="1"/>
  <c r="I8" i="6"/>
  <c r="U5" i="2" s="1"/>
  <c r="G9" i="6"/>
  <c r="S6" i="2" s="1"/>
  <c r="E10" i="6"/>
  <c r="Q7" i="2" s="1"/>
  <c r="M10" i="6"/>
  <c r="Y7" i="2" s="1"/>
  <c r="K11" i="6"/>
  <c r="W8" i="2" s="1"/>
  <c r="I12" i="6"/>
  <c r="U9" i="2" s="1"/>
  <c r="G13" i="6"/>
  <c r="S10" i="2" s="1"/>
  <c r="E14" i="6"/>
  <c r="Q11" i="2" s="1"/>
  <c r="M14" i="6"/>
  <c r="Y11" i="2" s="1"/>
  <c r="K15" i="6"/>
  <c r="W12" i="2" s="1"/>
  <c r="I16" i="6"/>
  <c r="U13" i="2" s="1"/>
  <c r="G17" i="6"/>
  <c r="S14" i="2" s="1"/>
  <c r="E18" i="6"/>
  <c r="Q15" i="2" s="1"/>
  <c r="M18" i="6"/>
  <c r="Y15" i="2" s="1"/>
  <c r="K19" i="6"/>
  <c r="W16" i="2" s="1"/>
  <c r="I20" i="6"/>
  <c r="U17" i="2" s="1"/>
  <c r="G21" i="6"/>
  <c r="S18" i="2" s="1"/>
  <c r="E22" i="6"/>
  <c r="Q19" i="2" s="1"/>
  <c r="M22" i="6"/>
  <c r="Y19" i="2" s="1"/>
  <c r="K23" i="6"/>
  <c r="W20" i="2" s="1"/>
  <c r="I24" i="6"/>
  <c r="U21" i="2" s="1"/>
  <c r="G25" i="6"/>
  <c r="S22" i="2" s="1"/>
  <c r="E26" i="6"/>
  <c r="Q23" i="2" s="1"/>
  <c r="M26" i="6"/>
  <c r="Y23" i="2" s="1"/>
  <c r="K27" i="6"/>
  <c r="W24" i="2" s="1"/>
  <c r="I28" i="6"/>
  <c r="U25" i="2" s="1"/>
  <c r="G29" i="6"/>
  <c r="S26" i="2" s="1"/>
  <c r="E30" i="6"/>
  <c r="Q27" i="2" s="1"/>
  <c r="M30" i="6"/>
  <c r="Y27" i="2" s="1"/>
  <c r="K31" i="6"/>
  <c r="W28" i="2" s="1"/>
  <c r="I32" i="6"/>
  <c r="U29" i="2" s="1"/>
  <c r="G33" i="6"/>
  <c r="S30" i="2" s="1"/>
  <c r="E34" i="6"/>
  <c r="Q31" i="2" s="1"/>
  <c r="M34" i="6"/>
  <c r="Y31" i="2" s="1"/>
  <c r="K35" i="6"/>
  <c r="W32" i="2" s="1"/>
  <c r="I36" i="6"/>
  <c r="U33" i="2" s="1"/>
  <c r="G37" i="6"/>
  <c r="S34" i="2" s="1"/>
  <c r="E38" i="6"/>
  <c r="Q35" i="2" s="1"/>
  <c r="M38" i="6"/>
  <c r="Y35" i="2" s="1"/>
  <c r="K39" i="6"/>
  <c r="W36" i="2" s="1"/>
  <c r="I40" i="6"/>
  <c r="U37" i="2" s="1"/>
  <c r="G41" i="6"/>
  <c r="S38" i="2" s="1"/>
  <c r="E42" i="6"/>
  <c r="Q39" i="2" s="1"/>
  <c r="M42" i="6"/>
  <c r="Y39" i="2" s="1"/>
  <c r="K43" i="6"/>
  <c r="W40" i="2" s="1"/>
  <c r="I44" i="6"/>
  <c r="U41" i="2" s="1"/>
  <c r="G45" i="6"/>
  <c r="S42" i="2" s="1"/>
  <c r="E46" i="6"/>
  <c r="Q43" i="2" s="1"/>
  <c r="M46" i="6"/>
  <c r="Y43" i="2" s="1"/>
  <c r="K47" i="6"/>
  <c r="W44" i="2" s="1"/>
  <c r="I48" i="6"/>
  <c r="U45" i="2" s="1"/>
  <c r="G49" i="6"/>
  <c r="S46" i="2" s="1"/>
  <c r="E50" i="6"/>
  <c r="Q47" i="2" s="1"/>
  <c r="M50" i="6"/>
  <c r="Y47" i="2" s="1"/>
  <c r="K51" i="6"/>
  <c r="W48" i="2" s="1"/>
  <c r="I52" i="6"/>
  <c r="U49" i="2" s="1"/>
  <c r="G53" i="6"/>
  <c r="E54"/>
  <c r="Q51" i="2" s="1"/>
  <c r="M54" i="6"/>
  <c r="Y51" i="2" s="1"/>
  <c r="K55" i="6"/>
  <c r="W52" i="2" s="1"/>
  <c r="I56" i="6"/>
  <c r="U53" i="2" s="1"/>
  <c r="G57" i="6"/>
  <c r="S54" i="2" s="1"/>
  <c r="E58" i="6"/>
  <c r="Q55" i="2" s="1"/>
  <c r="M58" i="6"/>
  <c r="Y55" i="2" s="1"/>
  <c r="K59" i="6"/>
  <c r="W56" i="2" s="1"/>
  <c r="I60" i="6"/>
  <c r="U57" i="2" s="1"/>
  <c r="G61" i="6"/>
  <c r="S58" i="2" s="1"/>
  <c r="E62" i="6"/>
  <c r="Q59" i="2" s="1"/>
  <c r="M62" i="6"/>
  <c r="Y59" i="2" s="1"/>
  <c r="K63" i="6"/>
  <c r="W60" i="2" s="1"/>
  <c r="I64" i="6"/>
  <c r="U61" i="2" s="1"/>
  <c r="G65" i="6"/>
  <c r="S62" i="2" s="1"/>
  <c r="E66" i="6"/>
  <c r="Q63" i="2" s="1"/>
  <c r="M66" i="6"/>
  <c r="Y63" i="2" s="1"/>
  <c r="K67" i="6"/>
  <c r="W64" i="2" s="1"/>
  <c r="I68" i="6"/>
  <c r="U65" i="2" s="1"/>
  <c r="G69" i="6"/>
  <c r="S66" i="2" s="1"/>
  <c r="E70" i="6"/>
  <c r="Q67" i="2" s="1"/>
  <c r="M70" i="6"/>
  <c r="Y67" i="2" s="1"/>
  <c r="K71" i="6"/>
  <c r="W68" i="2" s="1"/>
  <c r="I72" i="6"/>
  <c r="U69" i="2" s="1"/>
  <c r="G73" i="6"/>
  <c r="S70" i="2" s="1"/>
  <c r="J6" i="6"/>
  <c r="V3" i="2" s="1"/>
  <c r="H7" i="6"/>
  <c r="T4" i="2" s="1"/>
  <c r="F8" i="6"/>
  <c r="R5" i="2" s="1"/>
  <c r="D9" i="6"/>
  <c r="P6" i="2" s="1"/>
  <c r="L9" i="6"/>
  <c r="X6" i="2" s="1"/>
  <c r="J10" i="6"/>
  <c r="V7" i="2" s="1"/>
  <c r="H11" i="6"/>
  <c r="T8" i="2" s="1"/>
  <c r="F12" i="6"/>
  <c r="R9" i="2" s="1"/>
  <c r="D13" i="6"/>
  <c r="P10" i="2" s="1"/>
  <c r="L13" i="6"/>
  <c r="X10" i="2" s="1"/>
  <c r="J14" i="6"/>
  <c r="V11" i="2" s="1"/>
  <c r="H15" i="6"/>
  <c r="T12" i="2" s="1"/>
  <c r="F16" i="6"/>
  <c r="R13" i="2" s="1"/>
  <c r="D17" i="6"/>
  <c r="P14" i="2" s="1"/>
  <c r="L17" i="6"/>
  <c r="X14" i="2" s="1"/>
  <c r="J18" i="6"/>
  <c r="V15" i="2" s="1"/>
  <c r="H19" i="6"/>
  <c r="T16" i="2" s="1"/>
  <c r="F20" i="6"/>
  <c r="R17" i="2" s="1"/>
  <c r="D21" i="6"/>
  <c r="P18" i="2" s="1"/>
  <c r="L21" i="6"/>
  <c r="X18" i="2" s="1"/>
  <c r="J22" i="6"/>
  <c r="V19" i="2" s="1"/>
  <c r="H23" i="6"/>
  <c r="T20" i="2" s="1"/>
  <c r="F24" i="6"/>
  <c r="R21" i="2" s="1"/>
  <c r="D25" i="6"/>
  <c r="P22" i="2" s="1"/>
  <c r="L25" i="6"/>
  <c r="X22" i="2" s="1"/>
  <c r="J26" i="6"/>
  <c r="V23" i="2" s="1"/>
  <c r="H27" i="6"/>
  <c r="T24" i="2" s="1"/>
  <c r="F28" i="6"/>
  <c r="R25" i="2" s="1"/>
  <c r="D29" i="6"/>
  <c r="P26" i="2" s="1"/>
  <c r="L29" i="6"/>
  <c r="X26" i="2" s="1"/>
  <c r="J30" i="6"/>
  <c r="V27" i="2" s="1"/>
  <c r="H31" i="6"/>
  <c r="T28" i="2" s="1"/>
  <c r="F32" i="6"/>
  <c r="R29" i="2" s="1"/>
  <c r="D33" i="6"/>
  <c r="P30" i="2" s="1"/>
  <c r="L33" i="6"/>
  <c r="X30" i="2" s="1"/>
  <c r="J34" i="6"/>
  <c r="V31" i="2" s="1"/>
  <c r="H35" i="6"/>
  <c r="T32" i="2" s="1"/>
  <c r="F36" i="6"/>
  <c r="R33" i="2" s="1"/>
  <c r="D37" i="6"/>
  <c r="P34" i="2" s="1"/>
  <c r="L37" i="6"/>
  <c r="X34" i="2" s="1"/>
  <c r="J38" i="6"/>
  <c r="V35" i="2" s="1"/>
  <c r="H39" i="6"/>
  <c r="T36" i="2" s="1"/>
  <c r="F40" i="6"/>
  <c r="R37" i="2" s="1"/>
  <c r="D41" i="6"/>
  <c r="P38" i="2" s="1"/>
  <c r="L41" i="6"/>
  <c r="X38" i="2" s="1"/>
  <c r="J42" i="6"/>
  <c r="V39" i="2" s="1"/>
  <c r="H43" i="6"/>
  <c r="T40" i="2" s="1"/>
  <c r="F44" i="6"/>
  <c r="R41" i="2" s="1"/>
  <c r="D45" i="6"/>
  <c r="P42" i="2" s="1"/>
  <c r="L45" i="6"/>
  <c r="X42" i="2" s="1"/>
  <c r="J46" i="6"/>
  <c r="V43" i="2" s="1"/>
  <c r="H47" i="6"/>
  <c r="T44" i="2" s="1"/>
  <c r="F48" i="6"/>
  <c r="R45" i="2" s="1"/>
  <c r="D49" i="6"/>
  <c r="P46" i="2" s="1"/>
  <c r="L49" i="6"/>
  <c r="X46" i="2" s="1"/>
  <c r="J50" i="6"/>
  <c r="V47" i="2" s="1"/>
  <c r="H51" i="6"/>
  <c r="T48" i="2" s="1"/>
  <c r="F52" i="6"/>
  <c r="R49" i="2" s="1"/>
  <c r="D53" i="6"/>
  <c r="L53"/>
  <c r="J54"/>
  <c r="V51" i="2" s="1"/>
  <c r="H55" i="6"/>
  <c r="T52" i="2" s="1"/>
  <c r="F56" i="6"/>
  <c r="R53" i="2" s="1"/>
  <c r="D57" i="6"/>
  <c r="P54" i="2" s="1"/>
  <c r="L57" i="6"/>
  <c r="X54" i="2" s="1"/>
  <c r="J58" i="6"/>
  <c r="V55" i="2" s="1"/>
  <c r="H59" i="6"/>
  <c r="T56" i="2" s="1"/>
  <c r="F60" i="6"/>
  <c r="R57" i="2" s="1"/>
  <c r="D61" i="6"/>
  <c r="P58" i="2" s="1"/>
  <c r="L61" i="6"/>
  <c r="X58" i="2" s="1"/>
  <c r="J62" i="6"/>
  <c r="V59" i="2" s="1"/>
  <c r="H63" i="6"/>
  <c r="T60" i="2" s="1"/>
  <c r="F64" i="6"/>
  <c r="R61" i="2" s="1"/>
  <c r="D65" i="6"/>
  <c r="P62" i="2" s="1"/>
  <c r="L65" i="6"/>
  <c r="X62" i="2" s="1"/>
  <c r="J66" i="6"/>
  <c r="V63" i="2" s="1"/>
  <c r="M76" i="6"/>
  <c r="Y73" i="2" s="1"/>
  <c r="D7" i="6"/>
  <c r="P4" i="2" s="1"/>
  <c r="D8" i="6"/>
  <c r="P5" i="2" s="1"/>
  <c r="E9" i="6"/>
  <c r="Q6" i="2" s="1"/>
  <c r="F10" i="6"/>
  <c r="R7" i="2" s="1"/>
  <c r="F11" i="6"/>
  <c r="R8" i="2" s="1"/>
  <c r="G12" i="6"/>
  <c r="S9" i="2" s="1"/>
  <c r="H13" i="6"/>
  <c r="T10" i="2" s="1"/>
  <c r="H14" i="6"/>
  <c r="T11" i="2" s="1"/>
  <c r="I15" i="6"/>
  <c r="U12" i="2" s="1"/>
  <c r="J16" i="6"/>
  <c r="V13" i="2" s="1"/>
  <c r="J17" i="6"/>
  <c r="V14" i="2" s="1"/>
  <c r="K18" i="6"/>
  <c r="W15" i="2" s="1"/>
  <c r="L19" i="6"/>
  <c r="X16" i="2" s="1"/>
  <c r="L20" i="6"/>
  <c r="X17" i="2" s="1"/>
  <c r="M21" i="6"/>
  <c r="Y18" i="2" s="1"/>
  <c r="D23" i="6"/>
  <c r="P20" i="2" s="1"/>
  <c r="D24" i="6"/>
  <c r="P21" i="2" s="1"/>
  <c r="E25" i="6"/>
  <c r="Q22" i="2" s="1"/>
  <c r="F26" i="6"/>
  <c r="R23" i="2" s="1"/>
  <c r="F27" i="6"/>
  <c r="R24" i="2" s="1"/>
  <c r="G28" i="6"/>
  <c r="S25" i="2" s="1"/>
  <c r="H29" i="6"/>
  <c r="T26" i="2" s="1"/>
  <c r="H30" i="6"/>
  <c r="T27" i="2" s="1"/>
  <c r="I31" i="6"/>
  <c r="U28" i="2" s="1"/>
  <c r="J32" i="6"/>
  <c r="V29" i="2" s="1"/>
  <c r="J33" i="6"/>
  <c r="V30" i="2" s="1"/>
  <c r="K34" i="6"/>
  <c r="W31" i="2" s="1"/>
  <c r="L35" i="6"/>
  <c r="X32" i="2" s="1"/>
  <c r="L36" i="6"/>
  <c r="X33" i="2" s="1"/>
  <c r="M37" i="6"/>
  <c r="Y34" i="2" s="1"/>
  <c r="D39" i="6"/>
  <c r="P36" i="2" s="1"/>
  <c r="D40" i="6"/>
  <c r="P37" i="2" s="1"/>
  <c r="E41" i="6"/>
  <c r="Q38" i="2" s="1"/>
  <c r="F42" i="6"/>
  <c r="R39" i="2" s="1"/>
  <c r="F43" i="6"/>
  <c r="R40" i="2" s="1"/>
  <c r="G44" i="6"/>
  <c r="S41" i="2" s="1"/>
  <c r="H45" i="6"/>
  <c r="T42" i="2" s="1"/>
  <c r="H46" i="6"/>
  <c r="T43" i="2" s="1"/>
  <c r="G6" i="6"/>
  <c r="S3" i="2" s="1"/>
  <c r="G7" i="6"/>
  <c r="S4" i="2" s="1"/>
  <c r="H8" i="6"/>
  <c r="T5" i="2" s="1"/>
  <c r="I9" i="6"/>
  <c r="U6" i="2" s="1"/>
  <c r="I10" i="6"/>
  <c r="U7" i="2" s="1"/>
  <c r="J11" i="6"/>
  <c r="V8" i="2" s="1"/>
  <c r="K12" i="6"/>
  <c r="W9" i="2" s="1"/>
  <c r="K13" i="6"/>
  <c r="W10" i="2" s="1"/>
  <c r="L14" i="6"/>
  <c r="X11" i="2" s="1"/>
  <c r="M15" i="6"/>
  <c r="Y12" i="2" s="1"/>
  <c r="M16" i="6"/>
  <c r="Y13" i="2" s="1"/>
  <c r="D18" i="6"/>
  <c r="P15" i="2" s="1"/>
  <c r="E19" i="6"/>
  <c r="Q16" i="2" s="1"/>
  <c r="E20" i="6"/>
  <c r="Q17" i="2" s="1"/>
  <c r="F21" i="6"/>
  <c r="R18" i="2" s="1"/>
  <c r="G22" i="6"/>
  <c r="S19" i="2" s="1"/>
  <c r="G23" i="6"/>
  <c r="S20" i="2" s="1"/>
  <c r="H24" i="6"/>
  <c r="T21" i="2" s="1"/>
  <c r="I25" i="6"/>
  <c r="U22" i="2" s="1"/>
  <c r="I26" i="6"/>
  <c r="U23" i="2" s="1"/>
  <c r="J27" i="6"/>
  <c r="V24" i="2" s="1"/>
  <c r="K28" i="6"/>
  <c r="W25" i="2" s="1"/>
  <c r="K29" i="6"/>
  <c r="W26" i="2" s="1"/>
  <c r="L30" i="6"/>
  <c r="X27" i="2" s="1"/>
  <c r="M31" i="6"/>
  <c r="Y28" i="2" s="1"/>
  <c r="M32" i="6"/>
  <c r="Y29" i="2" s="1"/>
  <c r="D34" i="6"/>
  <c r="P31" i="2" s="1"/>
  <c r="E35" i="6"/>
  <c r="Q32" i="2" s="1"/>
  <c r="E36" i="6"/>
  <c r="Q33" i="2" s="1"/>
  <c r="F37" i="6"/>
  <c r="R34" i="2" s="1"/>
  <c r="G38" i="6"/>
  <c r="S35" i="2" s="1"/>
  <c r="G39" i="6"/>
  <c r="S36" i="2" s="1"/>
  <c r="H40" i="6"/>
  <c r="T37" i="2" s="1"/>
  <c r="I41" i="6"/>
  <c r="U38" i="2" s="1"/>
  <c r="I42" i="6"/>
  <c r="U39" i="2" s="1"/>
  <c r="J43" i="6"/>
  <c r="V40" i="2" s="1"/>
  <c r="K44" i="6"/>
  <c r="W41" i="2" s="1"/>
  <c r="K45" i="6"/>
  <c r="W42" i="2" s="1"/>
  <c r="L46" i="6"/>
  <c r="X43" i="2" s="1"/>
  <c r="M47" i="6"/>
  <c r="Y44" i="2" s="1"/>
  <c r="M48" i="6"/>
  <c r="Y45" i="2" s="1"/>
  <c r="D50" i="6"/>
  <c r="P47" i="2" s="1"/>
  <c r="E51" i="6"/>
  <c r="Q48" i="2" s="1"/>
  <c r="E52" i="6"/>
  <c r="Q49" i="2" s="1"/>
  <c r="F53" i="6"/>
  <c r="G54"/>
  <c r="S51" i="2" s="1"/>
  <c r="G55" i="6"/>
  <c r="S52" i="2" s="1"/>
  <c r="H56" i="6"/>
  <c r="T53" i="2" s="1"/>
  <c r="I57" i="6"/>
  <c r="U54" i="2" s="1"/>
  <c r="I58" i="6"/>
  <c r="U55" i="2" s="1"/>
  <c r="J59" i="6"/>
  <c r="V56" i="2" s="1"/>
  <c r="K60" i="6"/>
  <c r="W57" i="2" s="1"/>
  <c r="K61" i="6"/>
  <c r="W58" i="2" s="1"/>
  <c r="L62" i="6"/>
  <c r="X59" i="2" s="1"/>
  <c r="M63" i="6"/>
  <c r="Y60" i="2" s="1"/>
  <c r="M64" i="6"/>
  <c r="Y61" i="2" s="1"/>
  <c r="D66" i="6"/>
  <c r="P63" i="2" s="1"/>
  <c r="E67" i="6"/>
  <c r="Q64" i="2" s="1"/>
  <c r="D68" i="6"/>
  <c r="P65" i="2" s="1"/>
  <c r="M68" i="6"/>
  <c r="Y65" i="2" s="1"/>
  <c r="L69" i="6"/>
  <c r="X66" i="2" s="1"/>
  <c r="K70" i="6"/>
  <c r="W67" i="2" s="1"/>
  <c r="J71" i="6"/>
  <c r="V68" i="2" s="1"/>
  <c r="J72" i="6"/>
  <c r="V69" i="2" s="1"/>
  <c r="I73" i="6"/>
  <c r="U70" i="2" s="1"/>
  <c r="G74" i="6"/>
  <c r="S71" i="2" s="1"/>
  <c r="E75" i="6"/>
  <c r="Q72" i="2" s="1"/>
  <c r="M75" i="6"/>
  <c r="Y72" i="2" s="1"/>
  <c r="K76" i="6"/>
  <c r="W73" i="2" s="1"/>
  <c r="J77" i="6"/>
  <c r="I5"/>
  <c r="U2" i="2" s="1"/>
  <c r="H6" i="6"/>
  <c r="T3" i="2" s="1"/>
  <c r="I23" i="6"/>
  <c r="U20" i="2" s="1"/>
  <c r="M29" i="6"/>
  <c r="Y26" i="2" s="1"/>
  <c r="E33" i="6"/>
  <c r="Q30" i="2" s="1"/>
  <c r="F35" i="6"/>
  <c r="R32" i="2" s="1"/>
  <c r="H38" i="6"/>
  <c r="T35" i="2" s="1"/>
  <c r="J40" i="6"/>
  <c r="V37" i="2" s="1"/>
  <c r="J41" i="6"/>
  <c r="V38" i="2" s="1"/>
  <c r="L43" i="6"/>
  <c r="X40" i="2" s="1"/>
  <c r="L44" i="6"/>
  <c r="X41" i="2" s="1"/>
  <c r="D47" i="6"/>
  <c r="P44" i="2" s="1"/>
  <c r="D48" i="6"/>
  <c r="P45" i="2" s="1"/>
  <c r="F50" i="6"/>
  <c r="R47" i="2" s="1"/>
  <c r="F51" i="6"/>
  <c r="R48" i="2" s="1"/>
  <c r="I7" i="6"/>
  <c r="U4" i="2" s="1"/>
  <c r="J8" i="6"/>
  <c r="V5" i="2" s="1"/>
  <c r="J9" i="6"/>
  <c r="V6" i="2" s="1"/>
  <c r="K10" i="6"/>
  <c r="W7" i="2" s="1"/>
  <c r="L11" i="6"/>
  <c r="X8" i="2" s="1"/>
  <c r="L12" i="6"/>
  <c r="X9" i="2" s="1"/>
  <c r="M13" i="6"/>
  <c r="Y10" i="2" s="1"/>
  <c r="D15" i="6"/>
  <c r="P12" i="2" s="1"/>
  <c r="D16" i="6"/>
  <c r="P13" i="2" s="1"/>
  <c r="E17" i="6"/>
  <c r="Q14" i="2" s="1"/>
  <c r="F18" i="6"/>
  <c r="R15" i="2" s="1"/>
  <c r="F19" i="6"/>
  <c r="R16" i="2" s="1"/>
  <c r="G20" i="6"/>
  <c r="S17" i="2" s="1"/>
  <c r="H21" i="6"/>
  <c r="T18" i="2" s="1"/>
  <c r="H22" i="6"/>
  <c r="T19" i="2" s="1"/>
  <c r="J24" i="6"/>
  <c r="V21" i="2" s="1"/>
  <c r="J25" i="6"/>
  <c r="V22" i="2" s="1"/>
  <c r="K26" i="6"/>
  <c r="W23" i="2" s="1"/>
  <c r="L27" i="6"/>
  <c r="X24" i="2" s="1"/>
  <c r="L28" i="6"/>
  <c r="X25" i="2" s="1"/>
  <c r="D31" i="6"/>
  <c r="P28" i="2" s="1"/>
  <c r="D32" i="6"/>
  <c r="P29" i="2" s="1"/>
  <c r="F34" i="6"/>
  <c r="R31" i="2" s="1"/>
  <c r="G36" i="6"/>
  <c r="S33" i="2" s="1"/>
  <c r="H37" i="6"/>
  <c r="T34" i="2" s="1"/>
  <c r="I39" i="6"/>
  <c r="U36" i="2" s="1"/>
  <c r="K42" i="6"/>
  <c r="W39" i="2" s="1"/>
  <c r="M45" i="6"/>
  <c r="Y42" i="2" s="1"/>
  <c r="E49" i="6"/>
  <c r="Q46" i="2" s="1"/>
  <c r="I6" i="6"/>
  <c r="U3" i="2" s="1"/>
  <c r="J7" i="6"/>
  <c r="V4" i="2" s="1"/>
  <c r="K8" i="6"/>
  <c r="W5" i="2" s="1"/>
  <c r="K9" i="6"/>
  <c r="W6" i="2" s="1"/>
  <c r="L10" i="6"/>
  <c r="X7" i="2" s="1"/>
  <c r="M11" i="6"/>
  <c r="Y8" i="2" s="1"/>
  <c r="M12" i="6"/>
  <c r="Y9" i="2" s="1"/>
  <c r="D14" i="6"/>
  <c r="P11" i="2" s="1"/>
  <c r="E15" i="6"/>
  <c r="Q12" i="2" s="1"/>
  <c r="E16" i="6"/>
  <c r="Q13" i="2" s="1"/>
  <c r="F17" i="6"/>
  <c r="R14" i="2" s="1"/>
  <c r="G18" i="6"/>
  <c r="S15" i="2" s="1"/>
  <c r="G19" i="6"/>
  <c r="S16" i="2" s="1"/>
  <c r="H20" i="6"/>
  <c r="T17" i="2" s="1"/>
  <c r="I21" i="6"/>
  <c r="U18" i="2" s="1"/>
  <c r="I22" i="6"/>
  <c r="U19" i="2" s="1"/>
  <c r="J23" i="6"/>
  <c r="V20" i="2" s="1"/>
  <c r="K24" i="6"/>
  <c r="W21" i="2" s="1"/>
  <c r="K25" i="6"/>
  <c r="W22" i="2" s="1"/>
  <c r="L26" i="6"/>
  <c r="X23" i="2" s="1"/>
  <c r="M27" i="6"/>
  <c r="Y24" i="2" s="1"/>
  <c r="M28" i="6"/>
  <c r="Y25" i="2" s="1"/>
  <c r="D30" i="6"/>
  <c r="P27" i="2" s="1"/>
  <c r="E31" i="6"/>
  <c r="Q28" i="2" s="1"/>
  <c r="E32" i="6"/>
  <c r="Q29" i="2" s="1"/>
  <c r="F33" i="6"/>
  <c r="R30" i="2" s="1"/>
  <c r="G34" i="6"/>
  <c r="S31" i="2" s="1"/>
  <c r="G35" i="6"/>
  <c r="S32" i="2" s="1"/>
  <c r="H36" i="6"/>
  <c r="T33" i="2" s="1"/>
  <c r="I37" i="6"/>
  <c r="U34" i="2" s="1"/>
  <c r="I38" i="6"/>
  <c r="U35" i="2" s="1"/>
  <c r="J39" i="6"/>
  <c r="V36" i="2" s="1"/>
  <c r="K40" i="6"/>
  <c r="W37" i="2" s="1"/>
  <c r="K41" i="6"/>
  <c r="W38" i="2" s="1"/>
  <c r="L42" i="6"/>
  <c r="X39" i="2" s="1"/>
  <c r="M43" i="6"/>
  <c r="Y40" i="2" s="1"/>
  <c r="M44" i="6"/>
  <c r="Y41" i="2" s="1"/>
  <c r="D46" i="6"/>
  <c r="P43" i="2" s="1"/>
  <c r="E47" i="6"/>
  <c r="Q44" i="2" s="1"/>
  <c r="E48" i="6"/>
  <c r="Q45" i="2" s="1"/>
  <c r="F49" i="6"/>
  <c r="R46" i="2" s="1"/>
  <c r="G50" i="6"/>
  <c r="S47" i="2" s="1"/>
  <c r="G51" i="6"/>
  <c r="S48" i="2" s="1"/>
  <c r="H52" i="6"/>
  <c r="T49" i="2" s="1"/>
  <c r="I53" i="6"/>
  <c r="I54"/>
  <c r="U51" i="2" s="1"/>
  <c r="J55" i="6"/>
  <c r="V52" i="2" s="1"/>
  <c r="K56" i="6"/>
  <c r="W53" i="2" s="1"/>
  <c r="K57" i="6"/>
  <c r="W54" i="2" s="1"/>
  <c r="L58" i="6"/>
  <c r="X55" i="2" s="1"/>
  <c r="M59" i="6"/>
  <c r="Y56" i="2" s="1"/>
  <c r="M60" i="6"/>
  <c r="Y57" i="2" s="1"/>
  <c r="D62" i="6"/>
  <c r="P59" i="2" s="1"/>
  <c r="E63" i="6"/>
  <c r="Q60" i="2" s="1"/>
  <c r="E64" i="6"/>
  <c r="Q61" i="2" s="1"/>
  <c r="F65" i="6"/>
  <c r="R62" i="2" s="1"/>
  <c r="G66" i="6"/>
  <c r="S63" i="2" s="1"/>
  <c r="G67" i="6"/>
  <c r="S64" i="2" s="1"/>
  <c r="F68" i="6"/>
  <c r="R65" i="2" s="1"/>
  <c r="E69" i="6"/>
  <c r="Q66" i="2" s="1"/>
  <c r="D70" i="6"/>
  <c r="P67" i="2" s="1"/>
  <c r="D71" i="6"/>
  <c r="P68" i="2" s="1"/>
  <c r="M71" i="6"/>
  <c r="Y68" i="2" s="1"/>
  <c r="L72" i="6"/>
  <c r="X69" i="2" s="1"/>
  <c r="K73" i="6"/>
  <c r="W70" i="2" s="1"/>
  <c r="I74" i="6"/>
  <c r="U71" i="2" s="1"/>
  <c r="G75" i="6"/>
  <c r="S72" i="2" s="1"/>
  <c r="E76" i="6"/>
  <c r="Q73" i="2" s="1"/>
  <c r="D77" i="6"/>
  <c r="L77"/>
  <c r="K5"/>
  <c r="W2" i="2" s="1"/>
  <c r="K6" i="6"/>
  <c r="W3" i="2" s="1"/>
  <c r="L7" i="6"/>
  <c r="X4" i="2" s="1"/>
  <c r="L8" i="6"/>
  <c r="X5" i="2" s="1"/>
  <c r="M9" i="6"/>
  <c r="Y6" i="2" s="1"/>
  <c r="D11" i="6"/>
  <c r="P8" i="2" s="1"/>
  <c r="D12" i="6"/>
  <c r="P9" i="2" s="1"/>
  <c r="E13" i="6"/>
  <c r="Q10" i="2" s="1"/>
  <c r="F14" i="6"/>
  <c r="R11" i="2" s="1"/>
  <c r="F15" i="6"/>
  <c r="R12" i="2" s="1"/>
  <c r="G16" i="6"/>
  <c r="S13" i="2" s="1"/>
  <c r="H17" i="6"/>
  <c r="T14" i="2" s="1"/>
  <c r="H18" i="6"/>
  <c r="T15" i="2" s="1"/>
  <c r="I19" i="6"/>
  <c r="U16" i="2" s="1"/>
  <c r="J20" i="6"/>
  <c r="V17" i="2" s="1"/>
  <c r="L6" i="6"/>
  <c r="X3" i="2" s="1"/>
  <c r="M7" i="6"/>
  <c r="Y4" i="2" s="1"/>
  <c r="M8" i="6"/>
  <c r="Y5" i="2" s="1"/>
  <c r="D10" i="6"/>
  <c r="P7" i="2" s="1"/>
  <c r="E11" i="6"/>
  <c r="Q8" i="2" s="1"/>
  <c r="E12" i="6"/>
  <c r="Q9" i="2" s="1"/>
  <c r="F13" i="6"/>
  <c r="R10" i="2" s="1"/>
  <c r="G14" i="6"/>
  <c r="S11" i="2" s="1"/>
  <c r="G15" i="6"/>
  <c r="S12" i="2" s="1"/>
  <c r="H16" i="6"/>
  <c r="T13" i="2" s="1"/>
  <c r="I17" i="6"/>
  <c r="U14" i="2" s="1"/>
  <c r="I18" i="6"/>
  <c r="U15" i="2" s="1"/>
  <c r="J19" i="6"/>
  <c r="V16" i="2" s="1"/>
  <c r="K20" i="6"/>
  <c r="W17" i="2" s="1"/>
  <c r="K14" i="6"/>
  <c r="W11" i="2" s="1"/>
  <c r="D19" i="6"/>
  <c r="P16" i="2" s="1"/>
  <c r="F22" i="6"/>
  <c r="R19" i="2" s="1"/>
  <c r="G24" i="6"/>
  <c r="S21" i="2" s="1"/>
  <c r="H26" i="6"/>
  <c r="T23" i="2" s="1"/>
  <c r="J28" i="6"/>
  <c r="V25" i="2" s="1"/>
  <c r="K30" i="6"/>
  <c r="W27" i="2" s="1"/>
  <c r="L32" i="6"/>
  <c r="X29" i="2" s="1"/>
  <c r="E37" i="6"/>
  <c r="Q34" i="2" s="1"/>
  <c r="F39" i="6"/>
  <c r="R36" i="2" s="1"/>
  <c r="H41" i="6"/>
  <c r="T38" i="2" s="1"/>
  <c r="I43" i="6"/>
  <c r="U40" i="2" s="1"/>
  <c r="J45" i="6"/>
  <c r="V42" i="2" s="1"/>
  <c r="J47" i="6"/>
  <c r="V44" i="2" s="1"/>
  <c r="K52" i="6"/>
  <c r="W49" i="2" s="1"/>
  <c r="D54" i="6"/>
  <c r="P51" i="2" s="1"/>
  <c r="I55" i="6"/>
  <c r="U52" i="2" s="1"/>
  <c r="M56" i="6"/>
  <c r="Y53" i="2" s="1"/>
  <c r="F61" i="6"/>
  <c r="R58" i="2" s="1"/>
  <c r="I62" i="6"/>
  <c r="U59" i="2" s="1"/>
  <c r="L66" i="6"/>
  <c r="X63" i="2" s="1"/>
  <c r="D73" i="6"/>
  <c r="P70" i="2" s="1"/>
  <c r="E7" i="6"/>
  <c r="Q4" i="2" s="1"/>
  <c r="G11" i="6"/>
  <c r="S8" i="2" s="1"/>
  <c r="J15" i="6"/>
  <c r="V12" i="2" s="1"/>
  <c r="M19" i="6"/>
  <c r="Y16" i="2" s="1"/>
  <c r="K22" i="6"/>
  <c r="W19" i="2" s="1"/>
  <c r="L24" i="6"/>
  <c r="X21" i="2" s="1"/>
  <c r="D27" i="6"/>
  <c r="P24" i="2" s="1"/>
  <c r="E29" i="6"/>
  <c r="Q26" i="2" s="1"/>
  <c r="F31" i="6"/>
  <c r="R28" i="2" s="1"/>
  <c r="H33" i="6"/>
  <c r="T30" i="2" s="1"/>
  <c r="I35" i="6"/>
  <c r="U32" i="2" s="1"/>
  <c r="J37" i="6"/>
  <c r="V34" i="2" s="1"/>
  <c r="L39" i="6"/>
  <c r="X36" i="2" s="1"/>
  <c r="M41" i="6"/>
  <c r="Y38" i="2" s="1"/>
  <c r="D44" i="6"/>
  <c r="P41" i="2" s="1"/>
  <c r="F46" i="6"/>
  <c r="R43" i="2" s="1"/>
  <c r="L47" i="6"/>
  <c r="X44" i="2" s="1"/>
  <c r="J49" i="6"/>
  <c r="V46" i="2" s="1"/>
  <c r="I51" i="6"/>
  <c r="U48" i="2" s="1"/>
  <c r="L52" i="6"/>
  <c r="X49" i="2" s="1"/>
  <c r="F54" i="6"/>
  <c r="R51" i="2" s="1"/>
  <c r="L55" i="6"/>
  <c r="X52" i="2" s="1"/>
  <c r="E57" i="6"/>
  <c r="Q54" i="2" s="1"/>
  <c r="H58" i="6"/>
  <c r="T55" i="2" s="1"/>
  <c r="D60" i="6"/>
  <c r="P57" i="2" s="1"/>
  <c r="H61" i="6"/>
  <c r="T58" i="2" s="1"/>
  <c r="K62" i="6"/>
  <c r="W59" i="2" s="1"/>
  <c r="G64" i="6"/>
  <c r="S61" i="2" s="1"/>
  <c r="J65" i="6"/>
  <c r="V62" i="2" s="1"/>
  <c r="D67" i="6"/>
  <c r="P64" i="2" s="1"/>
  <c r="F7" i="6"/>
  <c r="R4" i="2" s="1"/>
  <c r="I11" i="6"/>
  <c r="U8" i="2" s="1"/>
  <c r="L15" i="6"/>
  <c r="X12" i="2" s="1"/>
  <c r="D20" i="6"/>
  <c r="P17" i="2" s="1"/>
  <c r="L22" i="6"/>
  <c r="X19" i="2" s="1"/>
  <c r="M24" i="6"/>
  <c r="Y21" i="2" s="1"/>
  <c r="E27" i="6"/>
  <c r="Q24" i="2" s="1"/>
  <c r="F29" i="6"/>
  <c r="R26" i="2" s="1"/>
  <c r="G31" i="6"/>
  <c r="S28" i="2" s="1"/>
  <c r="I33" i="6"/>
  <c r="U30" i="2" s="1"/>
  <c r="J35" i="6"/>
  <c r="V32" i="2" s="1"/>
  <c r="K37" i="6"/>
  <c r="W34" i="2" s="1"/>
  <c r="M39" i="6"/>
  <c r="Y36" i="2" s="1"/>
  <c r="D42" i="6"/>
  <c r="P39" i="2" s="1"/>
  <c r="E44" i="6"/>
  <c r="Q41" i="2" s="1"/>
  <c r="G46" i="6"/>
  <c r="S43" i="2" s="1"/>
  <c r="G48" i="6"/>
  <c r="S45" i="2" s="1"/>
  <c r="K49" i="6"/>
  <c r="W46" i="2" s="1"/>
  <c r="J51" i="6"/>
  <c r="V48" i="2" s="1"/>
  <c r="M52" i="6"/>
  <c r="Y49" i="2" s="1"/>
  <c r="H54" i="6"/>
  <c r="T51" i="2" s="1"/>
  <c r="M55" i="6"/>
  <c r="Y52" i="2" s="1"/>
  <c r="F57" i="6"/>
  <c r="R54" i="2" s="1"/>
  <c r="K58" i="6"/>
  <c r="W55" i="2" s="1"/>
  <c r="E60" i="6"/>
  <c r="Q57" i="2" s="1"/>
  <c r="I61" i="6"/>
  <c r="U58" i="2" s="1"/>
  <c r="D63" i="6"/>
  <c r="P60" i="2" s="1"/>
  <c r="H64" i="6"/>
  <c r="T61" i="2" s="1"/>
  <c r="K65" i="6"/>
  <c r="W62" i="2" s="1"/>
  <c r="F67" i="6"/>
  <c r="R64" i="2" s="1"/>
  <c r="H68" i="6"/>
  <c r="T65" i="2" s="1"/>
  <c r="J69" i="6"/>
  <c r="V66" i="2" s="1"/>
  <c r="L70" i="6"/>
  <c r="X67" i="2" s="1"/>
  <c r="E72" i="6"/>
  <c r="Q69" i="2" s="1"/>
  <c r="F73" i="6"/>
  <c r="R70" i="2" s="1"/>
  <c r="H74" i="6"/>
  <c r="T71" i="2" s="1"/>
  <c r="I75" i="6"/>
  <c r="U72" i="2" s="1"/>
  <c r="I76" i="6"/>
  <c r="U73" i="2" s="1"/>
  <c r="K77" i="6"/>
  <c r="M5"/>
  <c r="Y2" i="2" s="1"/>
  <c r="E8" i="6"/>
  <c r="Q5" i="2" s="1"/>
  <c r="H12" i="6"/>
  <c r="T9" i="2" s="1"/>
  <c r="K16" i="6"/>
  <c r="W13" i="2" s="1"/>
  <c r="M20" i="6"/>
  <c r="Y17" i="2" s="1"/>
  <c r="E23" i="6"/>
  <c r="Q20" i="2" s="1"/>
  <c r="F25" i="6"/>
  <c r="R22" i="2" s="1"/>
  <c r="G27" i="6"/>
  <c r="S24" i="2" s="1"/>
  <c r="I29" i="6"/>
  <c r="U26" i="2" s="1"/>
  <c r="J31" i="6"/>
  <c r="V28" i="2" s="1"/>
  <c r="K33" i="6"/>
  <c r="W30" i="2" s="1"/>
  <c r="M35" i="6"/>
  <c r="Y32" i="2" s="1"/>
  <c r="D38" i="6"/>
  <c r="P35" i="2" s="1"/>
  <c r="E40" i="6"/>
  <c r="Q37" i="2" s="1"/>
  <c r="G42" i="6"/>
  <c r="S39" i="2" s="1"/>
  <c r="H44" i="6"/>
  <c r="T41" i="2" s="1"/>
  <c r="I46" i="6"/>
  <c r="U43" i="2" s="1"/>
  <c r="H48" i="6"/>
  <c r="T45" i="2" s="1"/>
  <c r="M49" i="6"/>
  <c r="Y46" i="2" s="1"/>
  <c r="L51" i="6"/>
  <c r="X48" i="2" s="1"/>
  <c r="E53" i="6"/>
  <c r="K54"/>
  <c r="W51" i="2" s="1"/>
  <c r="D56" i="6"/>
  <c r="P53" i="2" s="1"/>
  <c r="H57" i="6"/>
  <c r="T54" i="2" s="1"/>
  <c r="D59" i="6"/>
  <c r="P56" i="2" s="1"/>
  <c r="G60" i="6"/>
  <c r="S57" i="2" s="1"/>
  <c r="J61" i="6"/>
  <c r="V58" i="2" s="1"/>
  <c r="F63" i="6"/>
  <c r="R60" i="2" s="1"/>
  <c r="J64" i="6"/>
  <c r="V61" i="2" s="1"/>
  <c r="M65" i="6"/>
  <c r="Y62" i="2" s="1"/>
  <c r="H67" i="6"/>
  <c r="T64" i="2" s="1"/>
  <c r="J68" i="6"/>
  <c r="V65" i="2" s="1"/>
  <c r="K69" i="6"/>
  <c r="W66" i="2" s="1"/>
  <c r="E71" i="6"/>
  <c r="Q68" i="2" s="1"/>
  <c r="F72" i="6"/>
  <c r="R69" i="2" s="1"/>
  <c r="H73" i="6"/>
  <c r="T70" i="2" s="1"/>
  <c r="J74" i="6"/>
  <c r="V71" i="2" s="1"/>
  <c r="J75" i="6"/>
  <c r="V72" i="2" s="1"/>
  <c r="J76" i="6"/>
  <c r="V73" i="2" s="1"/>
  <c r="M77" i="6"/>
  <c r="D5"/>
  <c r="P2" i="2" s="1"/>
  <c r="G8" i="6"/>
  <c r="S5" i="2" s="1"/>
  <c r="J12" i="6"/>
  <c r="V9" i="2" s="1"/>
  <c r="L16" i="6"/>
  <c r="X13" i="2" s="1"/>
  <c r="E21" i="6"/>
  <c r="Q18" i="2" s="1"/>
  <c r="F23" i="6"/>
  <c r="R20" i="2" s="1"/>
  <c r="H25" i="6"/>
  <c r="T22" i="2" s="1"/>
  <c r="I27" i="6"/>
  <c r="U24" i="2" s="1"/>
  <c r="J29" i="6"/>
  <c r="V26" i="2" s="1"/>
  <c r="L31" i="6"/>
  <c r="X28" i="2" s="1"/>
  <c r="M33" i="6"/>
  <c r="Y30" i="2" s="1"/>
  <c r="D36" i="6"/>
  <c r="P33" i="2" s="1"/>
  <c r="F38" i="6"/>
  <c r="R35" i="2" s="1"/>
  <c r="G40" i="6"/>
  <c r="S37" i="2" s="1"/>
  <c r="H42" i="6"/>
  <c r="T39" i="2" s="1"/>
  <c r="J44" i="6"/>
  <c r="V41" i="2" s="1"/>
  <c r="K46" i="6"/>
  <c r="W43" i="2" s="1"/>
  <c r="J48" i="6"/>
  <c r="V45" i="2" s="1"/>
  <c r="H50" i="6"/>
  <c r="T47" i="2" s="1"/>
  <c r="M51" i="6"/>
  <c r="Y48" i="2" s="1"/>
  <c r="H53" i="6"/>
  <c r="L54"/>
  <c r="X51" i="2" s="1"/>
  <c r="E56" i="6"/>
  <c r="Q53" i="2" s="1"/>
  <c r="J57" i="6"/>
  <c r="V54" i="2" s="1"/>
  <c r="E59" i="6"/>
  <c r="Q56" i="2" s="1"/>
  <c r="H60" i="6"/>
  <c r="T57" i="2" s="1"/>
  <c r="M61" i="6"/>
  <c r="Y58" i="2" s="1"/>
  <c r="G63" i="6"/>
  <c r="S60" i="2" s="1"/>
  <c r="K64" i="6"/>
  <c r="W61" i="2" s="1"/>
  <c r="F66" i="6"/>
  <c r="R63" i="2" s="1"/>
  <c r="I67" i="6"/>
  <c r="U64" i="2" s="1"/>
  <c r="K68" i="6"/>
  <c r="W65" i="2" s="1"/>
  <c r="M69" i="6"/>
  <c r="Y66" i="2" s="1"/>
  <c r="F71" i="6"/>
  <c r="R68" i="2" s="1"/>
  <c r="G72" i="6"/>
  <c r="S69" i="2" s="1"/>
  <c r="J73" i="6"/>
  <c r="V70" i="2" s="1"/>
  <c r="K74" i="6"/>
  <c r="W71" i="2" s="1"/>
  <c r="K75" i="6"/>
  <c r="W72" i="2" s="1"/>
  <c r="L76" i="6"/>
  <c r="X73" i="2" s="1"/>
  <c r="E5" i="6"/>
  <c r="Q2" i="2" s="1"/>
  <c r="F9" i="6"/>
  <c r="R6" i="2" s="1"/>
  <c r="I13" i="6"/>
  <c r="U10" i="2" s="1"/>
  <c r="K17" i="6"/>
  <c r="W14" i="2" s="1"/>
  <c r="J21" i="6"/>
  <c r="V18" i="2" s="1"/>
  <c r="L23" i="6"/>
  <c r="X20" i="2" s="1"/>
  <c r="M25" i="6"/>
  <c r="Y22" i="2" s="1"/>
  <c r="D28" i="6"/>
  <c r="P25" i="2" s="1"/>
  <c r="F30" i="6"/>
  <c r="R27" i="2" s="1"/>
  <c r="G32" i="6"/>
  <c r="S29" i="2" s="1"/>
  <c r="H34" i="6"/>
  <c r="T31" i="2" s="1"/>
  <c r="J36" i="6"/>
  <c r="V33" i="2" s="1"/>
  <c r="K38" i="6"/>
  <c r="W35" i="2" s="1"/>
  <c r="L40" i="6"/>
  <c r="X37" i="2" s="1"/>
  <c r="D43" i="6"/>
  <c r="P40" i="2" s="1"/>
  <c r="E45" i="6"/>
  <c r="Q42" i="2" s="1"/>
  <c r="F47" i="6"/>
  <c r="R44" i="2" s="1"/>
  <c r="K48" i="6"/>
  <c r="W45" i="2" s="1"/>
  <c r="I50" i="6"/>
  <c r="U47" i="2" s="1"/>
  <c r="D52" i="6"/>
  <c r="P49" i="2" s="1"/>
  <c r="J53" i="6"/>
  <c r="D55"/>
  <c r="P52" i="2" s="1"/>
  <c r="G56" i="6"/>
  <c r="S53" i="2" s="1"/>
  <c r="M57" i="6"/>
  <c r="Y54" i="2" s="1"/>
  <c r="F59" i="6"/>
  <c r="R56" i="2" s="1"/>
  <c r="J60" i="6"/>
  <c r="V57" i="2" s="1"/>
  <c r="F62" i="6"/>
  <c r="R59" i="2" s="1"/>
  <c r="I63" i="6"/>
  <c r="U60" i="2" s="1"/>
  <c r="L64" i="6"/>
  <c r="X61" i="2" s="1"/>
  <c r="H66" i="6"/>
  <c r="T63" i="2" s="1"/>
  <c r="J67" i="6"/>
  <c r="V64" i="2" s="1"/>
  <c r="L68" i="6"/>
  <c r="X65" i="2" s="1"/>
  <c r="F70" i="6"/>
  <c r="R67" i="2" s="1"/>
  <c r="G71" i="6"/>
  <c r="S68" i="2" s="1"/>
  <c r="H72" i="6"/>
  <c r="T69" i="2" s="1"/>
  <c r="L73" i="6"/>
  <c r="X70" i="2" s="1"/>
  <c r="L74" i="6"/>
  <c r="X71" i="2" s="1"/>
  <c r="L75" i="6"/>
  <c r="X72" i="2" s="1"/>
  <c r="E77" i="6"/>
  <c r="F5"/>
  <c r="R2" i="2" s="1"/>
  <c r="H10" i="6"/>
  <c r="T7" i="2" s="1"/>
  <c r="I49" i="6"/>
  <c r="U46" i="2" s="1"/>
  <c r="L59" i="6"/>
  <c r="X56" i="2" s="1"/>
  <c r="I65" i="6"/>
  <c r="U62" i="2" s="1"/>
  <c r="H69" i="6"/>
  <c r="T66" i="2" s="1"/>
  <c r="E74" i="6"/>
  <c r="Q71" i="2" s="1"/>
  <c r="H9" i="6"/>
  <c r="T6" i="2" s="1"/>
  <c r="J13" i="6"/>
  <c r="V10" i="2" s="1"/>
  <c r="M17" i="6"/>
  <c r="Y14" i="2" s="1"/>
  <c r="K21" i="6"/>
  <c r="W18" i="2" s="1"/>
  <c r="M23" i="6"/>
  <c r="Y20" i="2" s="1"/>
  <c r="D26" i="6"/>
  <c r="P23" i="2" s="1"/>
  <c r="E28" i="6"/>
  <c r="Q25" i="2" s="1"/>
  <c r="G30" i="6"/>
  <c r="S27" i="2" s="1"/>
  <c r="H32" i="6"/>
  <c r="T29" i="2" s="1"/>
  <c r="I34" i="6"/>
  <c r="U31" i="2" s="1"/>
  <c r="K36" i="6"/>
  <c r="W33" i="2" s="1"/>
  <c r="L38" i="6"/>
  <c r="X35" i="2" s="1"/>
  <c r="M40" i="6"/>
  <c r="Y37" i="2" s="1"/>
  <c r="E43" i="6"/>
  <c r="Q40" i="2" s="1"/>
  <c r="F45" i="6"/>
  <c r="R42" i="2" s="1"/>
  <c r="G47" i="6"/>
  <c r="S44" i="2" s="1"/>
  <c r="L48" i="6"/>
  <c r="X45" i="2" s="1"/>
  <c r="K50" i="6"/>
  <c r="W47" i="2" s="1"/>
  <c r="G52" i="6"/>
  <c r="S49" i="2" s="1"/>
  <c r="K53" i="6"/>
  <c r="E55"/>
  <c r="Q52" i="2" s="1"/>
  <c r="J56" i="6"/>
  <c r="V53" i="2" s="1"/>
  <c r="D58" i="6"/>
  <c r="P55" i="2" s="1"/>
  <c r="G59" i="6"/>
  <c r="S56" i="2" s="1"/>
  <c r="L60" i="6"/>
  <c r="X57" i="2" s="1"/>
  <c r="G62" i="6"/>
  <c r="S59" i="2" s="1"/>
  <c r="J63" i="6"/>
  <c r="V60" i="2" s="1"/>
  <c r="E65" i="6"/>
  <c r="Q62" i="2" s="1"/>
  <c r="I66" i="6"/>
  <c r="U63" i="2" s="1"/>
  <c r="L67" i="6"/>
  <c r="X64" i="2" s="1"/>
  <c r="D69" i="6"/>
  <c r="P66" i="2" s="1"/>
  <c r="G70" i="6"/>
  <c r="S67" i="2" s="1"/>
  <c r="H71" i="6"/>
  <c r="T68" i="2" s="1"/>
  <c r="K72" i="6"/>
  <c r="W69" i="2" s="1"/>
  <c r="M73" i="6"/>
  <c r="Y70" i="2" s="1"/>
  <c r="M74" i="6"/>
  <c r="Y71" i="2" s="1"/>
  <c r="D76" i="6"/>
  <c r="P73" i="2" s="1"/>
  <c r="F77" i="6"/>
  <c r="G5"/>
  <c r="S2" i="2" s="1"/>
  <c r="D6" i="6"/>
  <c r="P3" i="2" s="1"/>
  <c r="G10" i="6"/>
  <c r="S7" i="2" s="1"/>
  <c r="I14" i="6"/>
  <c r="U11" i="2" s="1"/>
  <c r="L18" i="6"/>
  <c r="X15" i="2" s="1"/>
  <c r="D22" i="6"/>
  <c r="P19" i="2" s="1"/>
  <c r="E24" i="6"/>
  <c r="Q21" i="2" s="1"/>
  <c r="G26" i="6"/>
  <c r="S23" i="2" s="1"/>
  <c r="H28" i="6"/>
  <c r="T25" i="2" s="1"/>
  <c r="I30" i="6"/>
  <c r="U27" i="2" s="1"/>
  <c r="K32" i="6"/>
  <c r="W29" i="2" s="1"/>
  <c r="L34" i="6"/>
  <c r="X31" i="2" s="1"/>
  <c r="M36" i="6"/>
  <c r="Y33" i="2" s="1"/>
  <c r="E39" i="6"/>
  <c r="Q36" i="2" s="1"/>
  <c r="F41" i="6"/>
  <c r="R38" i="2" s="1"/>
  <c r="G43" i="6"/>
  <c r="S40" i="2" s="1"/>
  <c r="I45" i="6"/>
  <c r="U42" i="2" s="1"/>
  <c r="I47" i="6"/>
  <c r="U44" i="2" s="1"/>
  <c r="H49" i="6"/>
  <c r="T46" i="2" s="1"/>
  <c r="L50" i="6"/>
  <c r="X47" i="2" s="1"/>
  <c r="J52" i="6"/>
  <c r="V49" i="2" s="1"/>
  <c r="M53" i="6"/>
  <c r="F55"/>
  <c r="R52" i="2" s="1"/>
  <c r="L56" i="6"/>
  <c r="X53" i="2" s="1"/>
  <c r="F58" i="6"/>
  <c r="R55" i="2" s="1"/>
  <c r="I59" i="6"/>
  <c r="U56" i="2" s="1"/>
  <c r="E61" i="6"/>
  <c r="Q58" i="2" s="1"/>
  <c r="H62" i="6"/>
  <c r="T59" i="2" s="1"/>
  <c r="L63" i="6"/>
  <c r="X60" i="2" s="1"/>
  <c r="H65" i="6"/>
  <c r="T62" i="2" s="1"/>
  <c r="K66" i="6"/>
  <c r="W63" i="2" s="1"/>
  <c r="M67" i="6"/>
  <c r="Y64" i="2" s="1"/>
  <c r="F69" i="6"/>
  <c r="R66" i="2" s="1"/>
  <c r="H70" i="6"/>
  <c r="T67" i="2" s="1"/>
  <c r="I71" i="6"/>
  <c r="U68" i="2" s="1"/>
  <c r="M72" i="6"/>
  <c r="Y69" i="2" s="1"/>
  <c r="D74" i="6"/>
  <c r="P71" i="2" s="1"/>
  <c r="D75" i="6"/>
  <c r="P72" i="2" s="1"/>
  <c r="F76" i="6"/>
  <c r="R73" i="2" s="1"/>
  <c r="G77" i="6"/>
  <c r="H5"/>
  <c r="T2" i="2" s="1"/>
  <c r="F6" i="6"/>
  <c r="R3" i="2" s="1"/>
  <c r="D51" i="6"/>
  <c r="P48" i="2" s="1"/>
  <c r="G58" i="6"/>
  <c r="S55" i="2" s="1"/>
  <c r="D64" i="6"/>
  <c r="P61" i="2" s="1"/>
  <c r="E68" i="6"/>
  <c r="Q65" i="2" s="1"/>
  <c r="L71" i="6"/>
  <c r="X68" i="2" s="1"/>
  <c r="I70" i="6"/>
  <c r="U67" i="2" s="1"/>
  <c r="H76" i="6"/>
  <c r="T73" i="2" s="1"/>
  <c r="I77" i="6"/>
  <c r="J70"/>
  <c r="V67" i="2" s="1"/>
  <c r="H77" i="6"/>
  <c r="D72"/>
  <c r="P69" i="2" s="1"/>
  <c r="F75" i="6"/>
  <c r="R72" i="2" s="1"/>
  <c r="H75" i="6"/>
  <c r="T72" i="2" s="1"/>
  <c r="G76" i="6"/>
  <c r="S73" i="2" s="1"/>
  <c r="E73" i="6"/>
  <c r="Q70" i="2" s="1"/>
  <c r="J5" i="6"/>
  <c r="V2" i="2" s="1"/>
  <c r="F74" i="6"/>
  <c r="R71" i="2" s="1"/>
  <c r="L5" i="6"/>
  <c r="X2" i="2" s="1"/>
  <c r="D35" i="6"/>
  <c r="P32" i="2" s="1"/>
  <c r="G68" i="6"/>
  <c r="S65" i="2" s="1"/>
  <c r="I69" i="6"/>
  <c r="U66" i="2" s="1"/>
  <c r="I5" i="7"/>
  <c r="AE2" i="2" s="1"/>
  <c r="J76" i="7"/>
  <c r="AF73" i="2" s="1"/>
  <c r="L75" i="7"/>
  <c r="AH72" i="2" s="1"/>
  <c r="F74" i="7"/>
  <c r="AB71" i="2" s="1"/>
  <c r="G73" i="7"/>
  <c r="AC70" i="2" s="1"/>
  <c r="G72" i="7"/>
  <c r="AC69" i="2" s="1"/>
  <c r="E70" i="7"/>
  <c r="AA67" i="2" s="1"/>
  <c r="L68" i="7"/>
  <c r="AH65" i="2" s="1"/>
  <c r="J67" i="7"/>
  <c r="AF64" i="2" s="1"/>
  <c r="F66" i="7"/>
  <c r="AB63" i="2" s="1"/>
  <c r="E65" i="7"/>
  <c r="AA62" i="2" s="1"/>
  <c r="K63" i="7"/>
  <c r="AG60" i="2" s="1"/>
  <c r="F61" i="7"/>
  <c r="AB58" i="2" s="1"/>
  <c r="L59" i="7"/>
  <c r="AH56" i="2" s="1"/>
  <c r="K58" i="7"/>
  <c r="AG55" i="2" s="1"/>
  <c r="G57" i="7"/>
  <c r="AC54" i="2" s="1"/>
  <c r="D56" i="7"/>
  <c r="Z53" i="2" s="1"/>
  <c r="L54" i="7"/>
  <c r="AH51" i="2" s="1"/>
  <c r="H53" i="7"/>
  <c r="G52"/>
  <c r="AC49" i="2" s="1"/>
  <c r="M50" i="7"/>
  <c r="AI47" i="2" s="1"/>
  <c r="J49" i="7"/>
  <c r="AF46" i="2" s="1"/>
  <c r="H48" i="7"/>
  <c r="AD45" i="2" s="1"/>
  <c r="D47" i="7"/>
  <c r="Z44" i="2" s="1"/>
  <c r="M45" i="7"/>
  <c r="AI42" i="2" s="1"/>
  <c r="I44" i="7"/>
  <c r="AE41" i="2" s="1"/>
  <c r="F43" i="7"/>
  <c r="AB40" i="2" s="1"/>
  <c r="D42" i="7"/>
  <c r="Z39" i="2" s="1"/>
  <c r="J40" i="7"/>
  <c r="AF37" i="2" s="1"/>
  <c r="I39" i="7"/>
  <c r="AE36" i="2" s="1"/>
  <c r="E38" i="7"/>
  <c r="AA35" i="2" s="1"/>
  <c r="L36" i="7"/>
  <c r="AH33" i="2" s="1"/>
  <c r="J35" i="7"/>
  <c r="AF32" i="2" s="1"/>
  <c r="F34" i="7"/>
  <c r="AB31" i="2" s="1"/>
  <c r="D5" i="7"/>
  <c r="Z2" i="2" s="1"/>
  <c r="H5" i="7"/>
  <c r="AD2" i="2" s="1"/>
  <c r="I76" i="7"/>
  <c r="AE73" i="2" s="1"/>
  <c r="K75" i="7"/>
  <c r="AG72" i="2" s="1"/>
  <c r="M74" i="7"/>
  <c r="AI71" i="2" s="1"/>
  <c r="E74" i="7"/>
  <c r="AA71" i="2" s="1"/>
  <c r="F73" i="7"/>
  <c r="AB70" i="2" s="1"/>
  <c r="D72" i="7"/>
  <c r="Z69" i="2" s="1"/>
  <c r="D71" i="7"/>
  <c r="Z68" i="2" s="1"/>
  <c r="D70" i="7"/>
  <c r="Z67" i="2" s="1"/>
  <c r="J68" i="7"/>
  <c r="AF65" i="2" s="1"/>
  <c r="I67" i="7"/>
  <c r="AE64" i="2" s="1"/>
  <c r="E66" i="7"/>
  <c r="AA63" i="2" s="1"/>
  <c r="L64" i="7"/>
  <c r="AH61" i="2" s="1"/>
  <c r="J63" i="7"/>
  <c r="AF60" i="2" s="1"/>
  <c r="F62" i="7"/>
  <c r="AB59" i="2" s="1"/>
  <c r="E61" i="7"/>
  <c r="AA58" i="2" s="1"/>
  <c r="K59" i="7"/>
  <c r="AG56" i="2" s="1"/>
  <c r="H58" i="7"/>
  <c r="AD55" i="2" s="1"/>
  <c r="F57" i="7"/>
  <c r="AB54" i="2" s="1"/>
  <c r="L55" i="7"/>
  <c r="AH52" i="2" s="1"/>
  <c r="K54" i="7"/>
  <c r="AG51" i="2" s="1"/>
  <c r="G53" i="7"/>
  <c r="D52"/>
  <c r="Z49" i="2" s="1"/>
  <c r="L50" i="7"/>
  <c r="AH47" i="2" s="1"/>
  <c r="H49" i="7"/>
  <c r="AD46" i="2" s="1"/>
  <c r="G48" i="7"/>
  <c r="AC45" i="2" s="1"/>
  <c r="M46" i="7"/>
  <c r="AI43" i="2" s="1"/>
  <c r="J45" i="7"/>
  <c r="AF42" i="2" s="1"/>
  <c r="H44" i="7"/>
  <c r="AD41" i="2" s="1"/>
  <c r="D43" i="7"/>
  <c r="Z40" i="2" s="1"/>
  <c r="M41" i="7"/>
  <c r="AI38" i="2" s="1"/>
  <c r="I40" i="7"/>
  <c r="AE37" i="2" s="1"/>
  <c r="F39" i="7"/>
  <c r="AB36" i="2" s="1"/>
  <c r="D38" i="7"/>
  <c r="Z35" i="2" s="1"/>
  <c r="J36" i="7"/>
  <c r="AF33" i="2" s="1"/>
  <c r="I35" i="7"/>
  <c r="AE32" i="2" s="1"/>
  <c r="E34" i="7"/>
  <c r="AA31" i="2" s="1"/>
  <c r="L32" i="7"/>
  <c r="AH29" i="2" s="1"/>
  <c r="J31" i="7"/>
  <c r="AF28" i="2" s="1"/>
  <c r="F30" i="7"/>
  <c r="AB27" i="2" s="1"/>
  <c r="L28" i="7"/>
  <c r="AH25" i="2" s="1"/>
  <c r="F27" i="7"/>
  <c r="AB24" i="2" s="1"/>
  <c r="E25" i="7"/>
  <c r="AA22" i="2" s="1"/>
  <c r="K18" i="7"/>
  <c r="AG15" i="2" s="1"/>
  <c r="G12" i="7"/>
  <c r="AC9" i="2" s="1"/>
  <c r="F5" i="7"/>
  <c r="AB2" i="2" s="1"/>
  <c r="H76" i="7"/>
  <c r="AD73" i="2" s="1"/>
  <c r="D74" i="7"/>
  <c r="Z71" i="2" s="1"/>
  <c r="M70" i="7"/>
  <c r="AI67" i="2" s="1"/>
  <c r="D66" i="7"/>
  <c r="Z63" i="2" s="1"/>
  <c r="J59" i="7"/>
  <c r="AF56" i="2" s="1"/>
  <c r="L51" i="7"/>
  <c r="AH48" i="2" s="1"/>
  <c r="H40" i="7"/>
  <c r="AD37" i="2" s="1"/>
  <c r="G24" i="7"/>
  <c r="AC21" i="2" s="1"/>
  <c r="E5" i="7"/>
  <c r="AA2" i="2" s="1"/>
  <c r="G76" i="7"/>
  <c r="AC73" i="2" s="1"/>
  <c r="I75" i="7"/>
  <c r="AE72" i="2" s="1"/>
  <c r="K74" i="7"/>
  <c r="AG71" i="2" s="1"/>
  <c r="M73" i="7"/>
  <c r="AI70" i="2" s="1"/>
  <c r="L72" i="7"/>
  <c r="AH69" i="2" s="1"/>
  <c r="L71" i="7"/>
  <c r="AH68" i="2" s="1"/>
  <c r="L70" i="7"/>
  <c r="AH67" i="2" s="1"/>
  <c r="J69" i="7"/>
  <c r="AF66" i="2" s="1"/>
  <c r="H68" i="7"/>
  <c r="AD65" i="2" s="1"/>
  <c r="I64" i="7"/>
  <c r="AE61" i="2" s="1"/>
  <c r="F63" i="7"/>
  <c r="AB60" i="2" s="1"/>
  <c r="D62" i="7"/>
  <c r="Z59" i="2" s="1"/>
  <c r="J60" i="7"/>
  <c r="AF57" i="2" s="1"/>
  <c r="I59" i="7"/>
  <c r="AE56" i="2" s="1"/>
  <c r="E58" i="7"/>
  <c r="AA55" i="2" s="1"/>
  <c r="L56" i="7"/>
  <c r="AH53" i="2" s="1"/>
  <c r="J55" i="7"/>
  <c r="AF52" i="2" s="1"/>
  <c r="F54" i="7"/>
  <c r="AB51" i="2" s="1"/>
  <c r="E53" i="7"/>
  <c r="K51"/>
  <c r="AG48" i="2" s="1"/>
  <c r="H50" i="7"/>
  <c r="AD47" i="2" s="1"/>
  <c r="F49" i="7"/>
  <c r="AB46" i="2" s="1"/>
  <c r="L47" i="7"/>
  <c r="AH44" i="2" s="1"/>
  <c r="K46" i="7"/>
  <c r="AG43" i="2" s="1"/>
  <c r="G45" i="7"/>
  <c r="AC42" i="2" s="1"/>
  <c r="D44" i="7"/>
  <c r="Z41" i="2" s="1"/>
  <c r="L42" i="7"/>
  <c r="AH39" i="2" s="1"/>
  <c r="H41" i="7"/>
  <c r="AD38" i="2" s="1"/>
  <c r="G40" i="7"/>
  <c r="AC37" i="2" s="1"/>
  <c r="M38" i="7"/>
  <c r="AI35" i="2" s="1"/>
  <c r="J37" i="7"/>
  <c r="AF34" i="2" s="1"/>
  <c r="H36" i="7"/>
  <c r="AD33" i="2" s="1"/>
  <c r="D35" i="7"/>
  <c r="Z32" i="2" s="1"/>
  <c r="M33" i="7"/>
  <c r="AI30" i="2" s="1"/>
  <c r="I32" i="7"/>
  <c r="AE29" i="2" s="1"/>
  <c r="F31" i="7"/>
  <c r="AB28" i="2" s="1"/>
  <c r="D30" i="7"/>
  <c r="Z27" i="2" s="1"/>
  <c r="H28" i="7"/>
  <c r="AD25" i="2" s="1"/>
  <c r="L26" i="7"/>
  <c r="AH23" i="2" s="1"/>
  <c r="I23" i="7"/>
  <c r="AE20" i="2" s="1"/>
  <c r="E17" i="7"/>
  <c r="AA14" i="2" s="1"/>
  <c r="K10" i="7"/>
  <c r="AG7" i="2" s="1"/>
  <c r="J75" i="7"/>
  <c r="AF72" i="2" s="1"/>
  <c r="E73" i="7"/>
  <c r="AA70" i="2" s="1"/>
  <c r="M71" i="7"/>
  <c r="AI68" i="2" s="1"/>
  <c r="M69" i="7"/>
  <c r="AI66" i="2" s="1"/>
  <c r="F67" i="7"/>
  <c r="AB64" i="2" s="1"/>
  <c r="J64" i="7"/>
  <c r="AF61" i="2" s="1"/>
  <c r="E62" i="7"/>
  <c r="AA59" i="2" s="1"/>
  <c r="L60" i="7"/>
  <c r="AH57" i="2" s="1"/>
  <c r="E57" i="7"/>
  <c r="AA54" i="2" s="1"/>
  <c r="H54" i="7"/>
  <c r="AD51" i="2" s="1"/>
  <c r="F53" i="7"/>
  <c r="G49"/>
  <c r="AC46" i="2" s="1"/>
  <c r="D48" i="7"/>
  <c r="Z45" i="2" s="1"/>
  <c r="L46" i="7"/>
  <c r="AH43" i="2" s="1"/>
  <c r="J41" i="7"/>
  <c r="AF38" i="2" s="1"/>
  <c r="M37" i="7"/>
  <c r="AI34" i="2" s="1"/>
  <c r="F35" i="7"/>
  <c r="AB32" i="2" s="1"/>
  <c r="J32" i="7"/>
  <c r="AF29" i="2" s="1"/>
  <c r="I31" i="7"/>
  <c r="AE28" i="2" s="1"/>
  <c r="I28" i="7"/>
  <c r="AE25" i="2" s="1"/>
  <c r="M26" i="7"/>
  <c r="AI23" i="2" s="1"/>
  <c r="I11" i="7"/>
  <c r="AE8" i="2" s="1"/>
  <c r="D67" i="7"/>
  <c r="Z64" i="2" s="1"/>
  <c r="M5" i="7"/>
  <c r="AI2" i="2" s="1"/>
  <c r="F76" i="7"/>
  <c r="AB73" i="2" s="1"/>
  <c r="H75" i="7"/>
  <c r="AD72" i="2" s="1"/>
  <c r="J74" i="7"/>
  <c r="AF71" i="2" s="1"/>
  <c r="K73" i="7"/>
  <c r="AG70" i="2" s="1"/>
  <c r="K72" i="7"/>
  <c r="AG69" i="2" s="1"/>
  <c r="K71" i="7"/>
  <c r="AG68" i="2" s="1"/>
  <c r="K70" i="7"/>
  <c r="AG67" i="2" s="1"/>
  <c r="H69" i="7"/>
  <c r="AD66" i="2" s="1"/>
  <c r="G68" i="7"/>
  <c r="AC65" i="2" s="1"/>
  <c r="M66" i="7"/>
  <c r="AI63" i="2" s="1"/>
  <c r="J65" i="7"/>
  <c r="AF62" i="2" s="1"/>
  <c r="H64" i="7"/>
  <c r="AD61" i="2" s="1"/>
  <c r="D63" i="7"/>
  <c r="Z60" i="2" s="1"/>
  <c r="M61" i="7"/>
  <c r="AI58" i="2" s="1"/>
  <c r="I60" i="7"/>
  <c r="AE57" i="2" s="1"/>
  <c r="F59" i="7"/>
  <c r="AB56" i="2" s="1"/>
  <c r="D58" i="7"/>
  <c r="Z55" i="2" s="1"/>
  <c r="J56" i="7"/>
  <c r="AF53" i="2" s="1"/>
  <c r="I55" i="7"/>
  <c r="AE52" i="2" s="1"/>
  <c r="E54" i="7"/>
  <c r="AA51" i="2" s="1"/>
  <c r="L52" i="7"/>
  <c r="AH49" i="2" s="1"/>
  <c r="J51" i="7"/>
  <c r="AF48" i="2" s="1"/>
  <c r="F50" i="7"/>
  <c r="AB47" i="2" s="1"/>
  <c r="E49" i="7"/>
  <c r="AA46" i="2" s="1"/>
  <c r="K47" i="7"/>
  <c r="AG44" i="2" s="1"/>
  <c r="H46" i="7"/>
  <c r="AD43" i="2" s="1"/>
  <c r="F45" i="7"/>
  <c r="AB42" i="2" s="1"/>
  <c r="L43" i="7"/>
  <c r="AH40" i="2" s="1"/>
  <c r="K42" i="7"/>
  <c r="AG39" i="2" s="1"/>
  <c r="G41" i="7"/>
  <c r="AC38" i="2" s="1"/>
  <c r="D40" i="7"/>
  <c r="Z37" i="2" s="1"/>
  <c r="L38" i="7"/>
  <c r="AH35" i="2" s="1"/>
  <c r="H37" i="7"/>
  <c r="AD34" i="2" s="1"/>
  <c r="G36" i="7"/>
  <c r="AC33" i="2" s="1"/>
  <c r="M34" i="7"/>
  <c r="AI31" i="2" s="1"/>
  <c r="J33" i="7"/>
  <c r="AF30" i="2" s="1"/>
  <c r="H32" i="7"/>
  <c r="AD29" i="2" s="1"/>
  <c r="D31" i="7"/>
  <c r="Z28" i="2" s="1"/>
  <c r="M29" i="7"/>
  <c r="AI26" i="2" s="1"/>
  <c r="G28" i="7"/>
  <c r="AC25" i="2" s="1"/>
  <c r="K26" i="7"/>
  <c r="AG23" i="2" s="1"/>
  <c r="K22" i="7"/>
  <c r="AG19" i="2" s="1"/>
  <c r="G16" i="7"/>
  <c r="AC13" i="2" s="1"/>
  <c r="M9" i="7"/>
  <c r="AI6" i="2" s="1"/>
  <c r="G5" i="7"/>
  <c r="AC2" i="2" s="1"/>
  <c r="L74" i="7"/>
  <c r="AH71" i="2" s="1"/>
  <c r="I68" i="7"/>
  <c r="AE65" i="2" s="1"/>
  <c r="I63" i="7"/>
  <c r="AE60" i="2" s="1"/>
  <c r="F58" i="7"/>
  <c r="AB55" i="2" s="1"/>
  <c r="K55" i="7"/>
  <c r="AG52" i="2" s="1"/>
  <c r="K50" i="7"/>
  <c r="AG47" i="2" s="1"/>
  <c r="H45" i="7"/>
  <c r="AD42" i="2" s="1"/>
  <c r="D39" i="7"/>
  <c r="Z36" i="2" s="1"/>
  <c r="I36" i="7"/>
  <c r="AE33" i="2" s="1"/>
  <c r="D34" i="7"/>
  <c r="Z31" i="2" s="1"/>
  <c r="E30" i="7"/>
  <c r="AA27" i="2" s="1"/>
  <c r="M17" i="7"/>
  <c r="AI14" i="2" s="1"/>
  <c r="M65" i="7"/>
  <c r="AI62" i="2" s="1"/>
  <c r="L5" i="7"/>
  <c r="AH2" i="2" s="1"/>
  <c r="M76" i="7"/>
  <c r="AI73" i="2" s="1"/>
  <c r="E76" i="7"/>
  <c r="AA73" i="2" s="1"/>
  <c r="G75" i="7"/>
  <c r="AC72" i="2" s="1"/>
  <c r="I74" i="7"/>
  <c r="AE71" i="2" s="1"/>
  <c r="J73" i="7"/>
  <c r="AF70" i="2" s="1"/>
  <c r="J72" i="7"/>
  <c r="AF69" i="2" s="1"/>
  <c r="J71" i="7"/>
  <c r="AF68" i="2" s="1"/>
  <c r="H70" i="7"/>
  <c r="AD67" i="2" s="1"/>
  <c r="G69" i="7"/>
  <c r="AC66" i="2" s="1"/>
  <c r="D68" i="7"/>
  <c r="Z65" i="2" s="1"/>
  <c r="L66" i="7"/>
  <c r="AH63" i="2" s="1"/>
  <c r="H65" i="7"/>
  <c r="AD62" i="2" s="1"/>
  <c r="G64" i="7"/>
  <c r="AC61" i="2" s="1"/>
  <c r="M62" i="7"/>
  <c r="AI59" i="2" s="1"/>
  <c r="J61" i="7"/>
  <c r="AF58" i="2" s="1"/>
  <c r="H60" i="7"/>
  <c r="AD57" i="2" s="1"/>
  <c r="D59" i="7"/>
  <c r="Z56" i="2" s="1"/>
  <c r="M57" i="7"/>
  <c r="AI54" i="2" s="1"/>
  <c r="I56" i="7"/>
  <c r="AE53" i="2" s="1"/>
  <c r="F55" i="7"/>
  <c r="AB52" i="2" s="1"/>
  <c r="D54" i="7"/>
  <c r="Z51" i="2" s="1"/>
  <c r="J52" i="7"/>
  <c r="AF49" i="2" s="1"/>
  <c r="I51" i="7"/>
  <c r="AE48" i="2" s="1"/>
  <c r="E50" i="7"/>
  <c r="AA47" i="2" s="1"/>
  <c r="L48" i="7"/>
  <c r="AH45" i="2" s="1"/>
  <c r="J47" i="7"/>
  <c r="AF44" i="2" s="1"/>
  <c r="F46" i="7"/>
  <c r="AB43" i="2" s="1"/>
  <c r="E45" i="7"/>
  <c r="AA42" i="2" s="1"/>
  <c r="K43" i="7"/>
  <c r="AG40" i="2" s="1"/>
  <c r="H42" i="7"/>
  <c r="AD39" i="2" s="1"/>
  <c r="F41" i="7"/>
  <c r="AB38" i="2" s="1"/>
  <c r="L39" i="7"/>
  <c r="AH36" i="2" s="1"/>
  <c r="K38" i="7"/>
  <c r="AG35" i="2" s="1"/>
  <c r="G37" i="7"/>
  <c r="AC34" i="2" s="1"/>
  <c r="D36" i="7"/>
  <c r="Z33" i="2" s="1"/>
  <c r="L34" i="7"/>
  <c r="AH31" i="2" s="1"/>
  <c r="H33" i="7"/>
  <c r="AD30" i="2" s="1"/>
  <c r="G32" i="7"/>
  <c r="AC29" i="2" s="1"/>
  <c r="M30" i="7"/>
  <c r="AI27" i="2" s="1"/>
  <c r="J29" i="7"/>
  <c r="AF26" i="2" s="1"/>
  <c r="D28" i="7"/>
  <c r="Z25" i="2" s="1"/>
  <c r="H26" i="7"/>
  <c r="AD23" i="2" s="1"/>
  <c r="M21" i="7"/>
  <c r="AI18" i="2" s="1"/>
  <c r="I15" i="7"/>
  <c r="AE12" i="2" s="1"/>
  <c r="E9" i="7"/>
  <c r="AA6" i="2" s="1"/>
  <c r="M42" i="7"/>
  <c r="AI39" i="2" s="1"/>
  <c r="K5" i="7"/>
  <c r="AG2" i="2" s="1"/>
  <c r="L76" i="7"/>
  <c r="AH73" i="2" s="1"/>
  <c r="D76" i="7"/>
  <c r="Z73" i="2" s="1"/>
  <c r="F75" i="7"/>
  <c r="AB72" i="2" s="1"/>
  <c r="H74" i="7"/>
  <c r="AD71" i="2" s="1"/>
  <c r="I73" i="7"/>
  <c r="AE70" i="2" s="1"/>
  <c r="I72" i="7"/>
  <c r="AE69" i="2" s="1"/>
  <c r="I71" i="7"/>
  <c r="AE68" i="2" s="1"/>
  <c r="G70" i="7"/>
  <c r="AC67" i="2" s="1"/>
  <c r="F69" i="7"/>
  <c r="AB66" i="2" s="1"/>
  <c r="L67" i="7"/>
  <c r="AH64" i="2" s="1"/>
  <c r="K66" i="7"/>
  <c r="AG63" i="2" s="1"/>
  <c r="G65" i="7"/>
  <c r="AC62" i="2" s="1"/>
  <c r="D64" i="7"/>
  <c r="Z61" i="2" s="1"/>
  <c r="L62" i="7"/>
  <c r="AH59" i="2" s="1"/>
  <c r="H61" i="7"/>
  <c r="AD58" i="2" s="1"/>
  <c r="G60" i="7"/>
  <c r="AC57" i="2" s="1"/>
  <c r="M58" i="7"/>
  <c r="AI55" i="2" s="1"/>
  <c r="J57" i="7"/>
  <c r="AF54" i="2" s="1"/>
  <c r="H56" i="7"/>
  <c r="AD53" i="2" s="1"/>
  <c r="D55" i="7"/>
  <c r="Z52" i="2" s="1"/>
  <c r="M53" i="7"/>
  <c r="I52"/>
  <c r="AE49" i="2" s="1"/>
  <c r="F51" i="7"/>
  <c r="AB48" i="2" s="1"/>
  <c r="D50" i="7"/>
  <c r="Z47" i="2" s="1"/>
  <c r="J48" i="7"/>
  <c r="AF45" i="2" s="1"/>
  <c r="I47" i="7"/>
  <c r="AE44" i="2" s="1"/>
  <c r="E46" i="7"/>
  <c r="AA43" i="2" s="1"/>
  <c r="L44" i="7"/>
  <c r="AH41" i="2" s="1"/>
  <c r="J43" i="7"/>
  <c r="AF40" i="2" s="1"/>
  <c r="F42" i="7"/>
  <c r="AB39" i="2" s="1"/>
  <c r="E41" i="7"/>
  <c r="AA38" i="2" s="1"/>
  <c r="K39" i="7"/>
  <c r="AG36" i="2" s="1"/>
  <c r="H38" i="7"/>
  <c r="AD35" i="2" s="1"/>
  <c r="F37" i="7"/>
  <c r="AB34" i="2" s="1"/>
  <c r="L35" i="7"/>
  <c r="AH32" i="2" s="1"/>
  <c r="K34" i="7"/>
  <c r="AG31" i="2" s="1"/>
  <c r="G33" i="7"/>
  <c r="AC30" i="2" s="1"/>
  <c r="D32" i="7"/>
  <c r="Z29" i="2" s="1"/>
  <c r="L30" i="7"/>
  <c r="AH27" i="2" s="1"/>
  <c r="G29" i="7"/>
  <c r="AC26" i="2" s="1"/>
  <c r="K27" i="7"/>
  <c r="AG24" i="2" s="1"/>
  <c r="E26" i="7"/>
  <c r="AA23" i="2" s="1"/>
  <c r="E21" i="7"/>
  <c r="AA18" i="2" s="1"/>
  <c r="K14" i="7"/>
  <c r="AG11" i="2" s="1"/>
  <c r="G8" i="7"/>
  <c r="AC5" i="2" s="1"/>
  <c r="G44" i="7"/>
  <c r="AC41" i="2" s="1"/>
  <c r="J5" i="7"/>
  <c r="AF2" i="2" s="1"/>
  <c r="K76" i="7"/>
  <c r="AG73" i="2" s="1"/>
  <c r="M75" i="7"/>
  <c r="AI72" i="2" s="1"/>
  <c r="E75" i="7"/>
  <c r="AA72" i="2" s="1"/>
  <c r="G74" i="7"/>
  <c r="AC71" i="2" s="1"/>
  <c r="H73" i="7"/>
  <c r="AD70" i="2" s="1"/>
  <c r="H72" i="7"/>
  <c r="AD69" i="2" s="1"/>
  <c r="F71" i="7"/>
  <c r="AB68" i="2" s="1"/>
  <c r="F70" i="7"/>
  <c r="AB67" i="2" s="1"/>
  <c r="E69" i="7"/>
  <c r="AA66" i="2" s="1"/>
  <c r="K67" i="7"/>
  <c r="AG64" i="2" s="1"/>
  <c r="H66" i="7"/>
  <c r="AD63" i="2" s="1"/>
  <c r="F65" i="7"/>
  <c r="AB62" i="2" s="1"/>
  <c r="L63" i="7"/>
  <c r="AH60" i="2" s="1"/>
  <c r="K62" i="7"/>
  <c r="AG59" i="2" s="1"/>
  <c r="G61" i="7"/>
  <c r="AC58" i="2" s="1"/>
  <c r="D60" i="7"/>
  <c r="Z57" i="2" s="1"/>
  <c r="L58" i="7"/>
  <c r="AH55" i="2" s="1"/>
  <c r="H57" i="7"/>
  <c r="AD54" i="2" s="1"/>
  <c r="G56" i="7"/>
  <c r="AC53" i="2" s="1"/>
  <c r="M54" i="7"/>
  <c r="AI51" i="2" s="1"/>
  <c r="J53" i="7"/>
  <c r="H52"/>
  <c r="AD49" i="2" s="1"/>
  <c r="D51" i="7"/>
  <c r="Z48" i="2" s="1"/>
  <c r="M49" i="7"/>
  <c r="AI46" i="2" s="1"/>
  <c r="I48" i="7"/>
  <c r="AE45" i="2" s="1"/>
  <c r="F47" i="7"/>
  <c r="AB44" i="2" s="1"/>
  <c r="D46" i="7"/>
  <c r="Z43" i="2" s="1"/>
  <c r="J44" i="7"/>
  <c r="AF41" i="2" s="1"/>
  <c r="I43" i="7"/>
  <c r="AE40" i="2" s="1"/>
  <c r="E42" i="7"/>
  <c r="AA39" i="2" s="1"/>
  <c r="L40" i="7"/>
  <c r="AH37" i="2" s="1"/>
  <c r="J39" i="7"/>
  <c r="AF36" i="2" s="1"/>
  <c r="F38" i="7"/>
  <c r="AB35" i="2" s="1"/>
  <c r="E37" i="7"/>
  <c r="AA34" i="2" s="1"/>
  <c r="K35" i="7"/>
  <c r="AG32" i="2" s="1"/>
  <c r="H34" i="7"/>
  <c r="AD31" i="2" s="1"/>
  <c r="F33" i="7"/>
  <c r="AB30" i="2" s="1"/>
  <c r="L31" i="7"/>
  <c r="AH28" i="2" s="1"/>
  <c r="K30" i="7"/>
  <c r="AG27" i="2" s="1"/>
  <c r="F29" i="7"/>
  <c r="AB26" i="2" s="1"/>
  <c r="J27" i="7"/>
  <c r="AF24" i="2" s="1"/>
  <c r="M25" i="7"/>
  <c r="AI22" i="2" s="1"/>
  <c r="G20" i="7"/>
  <c r="AC17" i="2" s="1"/>
  <c r="M13" i="7"/>
  <c r="AI10" i="2" s="1"/>
  <c r="A21" i="7"/>
  <c r="D6"/>
  <c r="Z3" i="2" s="1"/>
  <c r="L6" i="7"/>
  <c r="AH3" i="2" s="1"/>
  <c r="J7" i="7"/>
  <c r="AF4" i="2" s="1"/>
  <c r="H8" i="7"/>
  <c r="AD5" i="2" s="1"/>
  <c r="F9" i="7"/>
  <c r="AB6" i="2" s="1"/>
  <c r="D10" i="7"/>
  <c r="Z7" i="2" s="1"/>
  <c r="L10" i="7"/>
  <c r="AH7" i="2" s="1"/>
  <c r="J11" i="7"/>
  <c r="AF8" i="2" s="1"/>
  <c r="H12" i="7"/>
  <c r="AD9" i="2" s="1"/>
  <c r="F13" i="7"/>
  <c r="AB10" i="2" s="1"/>
  <c r="D14" i="7"/>
  <c r="Z11" i="2" s="1"/>
  <c r="L14" i="7"/>
  <c r="AH11" i="2" s="1"/>
  <c r="J15" i="7"/>
  <c r="AF12" i="2" s="1"/>
  <c r="H16" i="7"/>
  <c r="AD13" i="2" s="1"/>
  <c r="F17" i="7"/>
  <c r="AB14" i="2" s="1"/>
  <c r="D18" i="7"/>
  <c r="Z15" i="2" s="1"/>
  <c r="L18" i="7"/>
  <c r="AH15" i="2" s="1"/>
  <c r="J19" i="7"/>
  <c r="AF16" i="2" s="1"/>
  <c r="H20" i="7"/>
  <c r="AD17" i="2" s="1"/>
  <c r="F21" i="7"/>
  <c r="AB18" i="2" s="1"/>
  <c r="D22" i="7"/>
  <c r="Z19" i="2" s="1"/>
  <c r="L22" i="7"/>
  <c r="AH19" i="2" s="1"/>
  <c r="J23" i="7"/>
  <c r="AF20" i="2" s="1"/>
  <c r="H24" i="7"/>
  <c r="AD21" i="2" s="1"/>
  <c r="F25" i="7"/>
  <c r="AB22" i="2" s="1"/>
  <c r="D26" i="7"/>
  <c r="Z23" i="2" s="1"/>
  <c r="E6" i="7"/>
  <c r="AA3" i="2" s="1"/>
  <c r="M6" i="7"/>
  <c r="AI3" i="2" s="1"/>
  <c r="K7" i="7"/>
  <c r="AG4" i="2" s="1"/>
  <c r="I8" i="7"/>
  <c r="AE5" i="2" s="1"/>
  <c r="G9" i="7"/>
  <c r="AC6" i="2" s="1"/>
  <c r="E10" i="7"/>
  <c r="AA7" i="2" s="1"/>
  <c r="M10" i="7"/>
  <c r="AI7" i="2" s="1"/>
  <c r="K11" i="7"/>
  <c r="AG8" i="2" s="1"/>
  <c r="I12" i="7"/>
  <c r="AE9" i="2" s="1"/>
  <c r="G13" i="7"/>
  <c r="AC10" i="2" s="1"/>
  <c r="E14" i="7"/>
  <c r="AA11" i="2" s="1"/>
  <c r="M14" i="7"/>
  <c r="AI11" i="2" s="1"/>
  <c r="K15" i="7"/>
  <c r="AG12" i="2" s="1"/>
  <c r="I16" i="7"/>
  <c r="AE13" i="2" s="1"/>
  <c r="G17" i="7"/>
  <c r="AC14" i="2" s="1"/>
  <c r="E18" i="7"/>
  <c r="AA15" i="2" s="1"/>
  <c r="M18" i="7"/>
  <c r="AI15" i="2" s="1"/>
  <c r="K19" i="7"/>
  <c r="AG16" i="2" s="1"/>
  <c r="I20" i="7"/>
  <c r="AE17" i="2" s="1"/>
  <c r="G21" i="7"/>
  <c r="AC18" i="2" s="1"/>
  <c r="E22" i="7"/>
  <c r="AA19" i="2" s="1"/>
  <c r="M22" i="7"/>
  <c r="AI19" i="2" s="1"/>
  <c r="K23" i="7"/>
  <c r="AG20" i="2" s="1"/>
  <c r="I24" i="7"/>
  <c r="AE21" i="2" s="1"/>
  <c r="F6" i="7"/>
  <c r="AB3" i="2" s="1"/>
  <c r="D7" i="7"/>
  <c r="Z4" i="2" s="1"/>
  <c r="L7" i="7"/>
  <c r="AH4" i="2" s="1"/>
  <c r="J8" i="7"/>
  <c r="AF5" i="2" s="1"/>
  <c r="H9" i="7"/>
  <c r="AD6" i="2" s="1"/>
  <c r="F10" i="7"/>
  <c r="AB7" i="2" s="1"/>
  <c r="D11" i="7"/>
  <c r="Z8" i="2" s="1"/>
  <c r="L11" i="7"/>
  <c r="AH8" i="2" s="1"/>
  <c r="J12" i="7"/>
  <c r="AF9" i="2" s="1"/>
  <c r="H13" i="7"/>
  <c r="AD10" i="2" s="1"/>
  <c r="F14" i="7"/>
  <c r="AB11" i="2" s="1"/>
  <c r="D15" i="7"/>
  <c r="Z12" i="2" s="1"/>
  <c r="L15" i="7"/>
  <c r="AH12" i="2" s="1"/>
  <c r="J16" i="7"/>
  <c r="AF13" i="2" s="1"/>
  <c r="H17" i="7"/>
  <c r="AD14" i="2" s="1"/>
  <c r="F18" i="7"/>
  <c r="AB15" i="2" s="1"/>
  <c r="D19" i="7"/>
  <c r="Z16" i="2" s="1"/>
  <c r="L19" i="7"/>
  <c r="AH16" i="2" s="1"/>
  <c r="J20" i="7"/>
  <c r="AF17" i="2" s="1"/>
  <c r="H21" i="7"/>
  <c r="AD18" i="2" s="1"/>
  <c r="F22" i="7"/>
  <c r="AB19" i="2" s="1"/>
  <c r="D23" i="7"/>
  <c r="Z20" i="2" s="1"/>
  <c r="L23" i="7"/>
  <c r="AH20" i="2" s="1"/>
  <c r="J24" i="7"/>
  <c r="AF21" i="2" s="1"/>
  <c r="H25" i="7"/>
  <c r="AD22" i="2" s="1"/>
  <c r="F26" i="7"/>
  <c r="AB23" i="2" s="1"/>
  <c r="D27" i="7"/>
  <c r="Z24" i="2" s="1"/>
  <c r="L27" i="7"/>
  <c r="AH24" i="2" s="1"/>
  <c r="J28" i="7"/>
  <c r="AF25" i="2" s="1"/>
  <c r="H29" i="7"/>
  <c r="AD26" i="2" s="1"/>
  <c r="G6" i="7"/>
  <c r="AC3" i="2" s="1"/>
  <c r="E7" i="7"/>
  <c r="AA4" i="2" s="1"/>
  <c r="M7" i="7"/>
  <c r="AI4" i="2" s="1"/>
  <c r="K8" i="7"/>
  <c r="AG5" i="2" s="1"/>
  <c r="I9" i="7"/>
  <c r="AE6" i="2" s="1"/>
  <c r="G10" i="7"/>
  <c r="AC7" i="2" s="1"/>
  <c r="E11" i="7"/>
  <c r="AA8" i="2" s="1"/>
  <c r="M11" i="7"/>
  <c r="AI8" i="2" s="1"/>
  <c r="K12" i="7"/>
  <c r="AG9" i="2" s="1"/>
  <c r="I13" i="7"/>
  <c r="AE10" i="2" s="1"/>
  <c r="G14" i="7"/>
  <c r="AC11" i="2" s="1"/>
  <c r="E15" i="7"/>
  <c r="AA12" i="2" s="1"/>
  <c r="M15" i="7"/>
  <c r="AI12" i="2" s="1"/>
  <c r="K16" i="7"/>
  <c r="AG13" i="2" s="1"/>
  <c r="I17" i="7"/>
  <c r="AE14" i="2" s="1"/>
  <c r="G18" i="7"/>
  <c r="AC15" i="2" s="1"/>
  <c r="E19" i="7"/>
  <c r="AA16" i="2" s="1"/>
  <c r="M19" i="7"/>
  <c r="AI16" i="2" s="1"/>
  <c r="K20" i="7"/>
  <c r="AG17" i="2" s="1"/>
  <c r="I21" i="7"/>
  <c r="AE18" i="2" s="1"/>
  <c r="G22" i="7"/>
  <c r="AC19" i="2" s="1"/>
  <c r="E23" i="7"/>
  <c r="AA20" i="2" s="1"/>
  <c r="M23" i="7"/>
  <c r="AI20" i="2" s="1"/>
  <c r="K24" i="7"/>
  <c r="AG21" i="2" s="1"/>
  <c r="I25" i="7"/>
  <c r="AE22" i="2" s="1"/>
  <c r="G26" i="7"/>
  <c r="AC23" i="2" s="1"/>
  <c r="E27" i="7"/>
  <c r="AA24" i="2" s="1"/>
  <c r="M27" i="7"/>
  <c r="AI24" i="2" s="1"/>
  <c r="K28" i="7"/>
  <c r="AG25" i="2" s="1"/>
  <c r="I29" i="7"/>
  <c r="AE26" i="2" s="1"/>
  <c r="G30" i="7"/>
  <c r="AC27" i="2" s="1"/>
  <c r="E31" i="7"/>
  <c r="AA28" i="2" s="1"/>
  <c r="M31" i="7"/>
  <c r="AI28" i="2" s="1"/>
  <c r="K32" i="7"/>
  <c r="AG29" i="2" s="1"/>
  <c r="I33" i="7"/>
  <c r="AE30" i="2" s="1"/>
  <c r="G34" i="7"/>
  <c r="AC31" i="2" s="1"/>
  <c r="E35" i="7"/>
  <c r="AA32" i="2" s="1"/>
  <c r="M35" i="7"/>
  <c r="AI32" i="2" s="1"/>
  <c r="K36" i="7"/>
  <c r="AG33" i="2" s="1"/>
  <c r="I37" i="7"/>
  <c r="AE34" i="2" s="1"/>
  <c r="G38" i="7"/>
  <c r="AC35" i="2" s="1"/>
  <c r="E39" i="7"/>
  <c r="AA36" i="2" s="1"/>
  <c r="M39" i="7"/>
  <c r="AI36" i="2" s="1"/>
  <c r="K40" i="7"/>
  <c r="AG37" i="2" s="1"/>
  <c r="I41" i="7"/>
  <c r="AE38" i="2" s="1"/>
  <c r="G42" i="7"/>
  <c r="AC39" i="2" s="1"/>
  <c r="E43" i="7"/>
  <c r="AA40" i="2" s="1"/>
  <c r="M43" i="7"/>
  <c r="AI40" i="2" s="1"/>
  <c r="K44" i="7"/>
  <c r="AG41" i="2" s="1"/>
  <c r="I45" i="7"/>
  <c r="AE42" i="2" s="1"/>
  <c r="G46" i="7"/>
  <c r="AC43" i="2" s="1"/>
  <c r="E47" i="7"/>
  <c r="AA44" i="2" s="1"/>
  <c r="M47" i="7"/>
  <c r="AI44" i="2" s="1"/>
  <c r="K48" i="7"/>
  <c r="AG45" i="2" s="1"/>
  <c r="I49" i="7"/>
  <c r="AE46" i="2" s="1"/>
  <c r="G50" i="7"/>
  <c r="AC47" i="2" s="1"/>
  <c r="E51" i="7"/>
  <c r="AA48" i="2" s="1"/>
  <c r="M51" i="7"/>
  <c r="AI48" i="2" s="1"/>
  <c r="K52" i="7"/>
  <c r="AG49" i="2" s="1"/>
  <c r="I53" i="7"/>
  <c r="G54"/>
  <c r="AC51" i="2" s="1"/>
  <c r="E55" i="7"/>
  <c r="AA52" i="2" s="1"/>
  <c r="M55" i="7"/>
  <c r="AI52" i="2" s="1"/>
  <c r="K56" i="7"/>
  <c r="AG53" i="2" s="1"/>
  <c r="I57" i="7"/>
  <c r="AE54" i="2" s="1"/>
  <c r="G58" i="7"/>
  <c r="AC55" i="2" s="1"/>
  <c r="E59" i="7"/>
  <c r="AA56" i="2" s="1"/>
  <c r="M59" i="7"/>
  <c r="AI56" i="2" s="1"/>
  <c r="K60" i="7"/>
  <c r="AG57" i="2" s="1"/>
  <c r="I61" i="7"/>
  <c r="AE58" i="2" s="1"/>
  <c r="G62" i="7"/>
  <c r="AC59" i="2" s="1"/>
  <c r="E63" i="7"/>
  <c r="AA60" i="2" s="1"/>
  <c r="M63" i="7"/>
  <c r="AI60" i="2" s="1"/>
  <c r="K64" i="7"/>
  <c r="AG61" i="2" s="1"/>
  <c r="I65" i="7"/>
  <c r="AE62" i="2" s="1"/>
  <c r="G66" i="7"/>
  <c r="AC63" i="2" s="1"/>
  <c r="E67" i="7"/>
  <c r="AA64" i="2" s="1"/>
  <c r="M67" i="7"/>
  <c r="AI64" i="2" s="1"/>
  <c r="K68" i="7"/>
  <c r="AG65" i="2" s="1"/>
  <c r="I69" i="7"/>
  <c r="AE66" i="2" s="1"/>
  <c r="H6" i="7"/>
  <c r="AD3" i="2" s="1"/>
  <c r="F7" i="7"/>
  <c r="AB4" i="2" s="1"/>
  <c r="D8" i="7"/>
  <c r="Z5" i="2" s="1"/>
  <c r="L8" i="7"/>
  <c r="AH5" i="2" s="1"/>
  <c r="J9" i="7"/>
  <c r="AF6" i="2" s="1"/>
  <c r="H10" i="7"/>
  <c r="AD7" i="2" s="1"/>
  <c r="F11" i="7"/>
  <c r="AB8" i="2" s="1"/>
  <c r="D12" i="7"/>
  <c r="Z9" i="2" s="1"/>
  <c r="L12" i="7"/>
  <c r="AH9" i="2" s="1"/>
  <c r="J13" i="7"/>
  <c r="AF10" i="2" s="1"/>
  <c r="H14" i="7"/>
  <c r="AD11" i="2" s="1"/>
  <c r="F15" i="7"/>
  <c r="AB12" i="2" s="1"/>
  <c r="D16" i="7"/>
  <c r="Z13" i="2" s="1"/>
  <c r="L16" i="7"/>
  <c r="AH13" i="2" s="1"/>
  <c r="J17" i="7"/>
  <c r="AF14" i="2" s="1"/>
  <c r="H18" i="7"/>
  <c r="AD15" i="2" s="1"/>
  <c r="F19" i="7"/>
  <c r="AB16" i="2" s="1"/>
  <c r="D20" i="7"/>
  <c r="Z17" i="2" s="1"/>
  <c r="L20" i="7"/>
  <c r="AH17" i="2" s="1"/>
  <c r="J21" i="7"/>
  <c r="AF18" i="2" s="1"/>
  <c r="H22" i="7"/>
  <c r="AD19" i="2" s="1"/>
  <c r="F23" i="7"/>
  <c r="AB20" i="2" s="1"/>
  <c r="D24" i="7"/>
  <c r="Z21" i="2" s="1"/>
  <c r="L24" i="7"/>
  <c r="AH21" i="2" s="1"/>
  <c r="J25" i="7"/>
  <c r="AF22" i="2" s="1"/>
  <c r="I6" i="7"/>
  <c r="AE3" i="2" s="1"/>
  <c r="G7" i="7"/>
  <c r="AC4" i="2" s="1"/>
  <c r="E8" i="7"/>
  <c r="AA5" i="2" s="1"/>
  <c r="M8" i="7"/>
  <c r="AI5" i="2" s="1"/>
  <c r="K9" i="7"/>
  <c r="AG6" i="2" s="1"/>
  <c r="I10" i="7"/>
  <c r="AE7" i="2" s="1"/>
  <c r="G11" i="7"/>
  <c r="AC8" i="2" s="1"/>
  <c r="E12" i="7"/>
  <c r="AA9" i="2" s="1"/>
  <c r="M12" i="7"/>
  <c r="AI9" i="2" s="1"/>
  <c r="K13" i="7"/>
  <c r="AG10" i="2" s="1"/>
  <c r="I14" i="7"/>
  <c r="AE11" i="2" s="1"/>
  <c r="G15" i="7"/>
  <c r="AC12" i="2" s="1"/>
  <c r="E16" i="7"/>
  <c r="AA13" i="2" s="1"/>
  <c r="M16" i="7"/>
  <c r="AI13" i="2" s="1"/>
  <c r="K17" i="7"/>
  <c r="AG14" i="2" s="1"/>
  <c r="I18" i="7"/>
  <c r="AE15" i="2" s="1"/>
  <c r="G19" i="7"/>
  <c r="AC16" i="2" s="1"/>
  <c r="E20" i="7"/>
  <c r="AA17" i="2" s="1"/>
  <c r="M20" i="7"/>
  <c r="AI17" i="2" s="1"/>
  <c r="K21" i="7"/>
  <c r="AG18" i="2" s="1"/>
  <c r="I22" i="7"/>
  <c r="AE19" i="2" s="1"/>
  <c r="G23" i="7"/>
  <c r="AC20" i="2" s="1"/>
  <c r="E24" i="7"/>
  <c r="AA21" i="2" s="1"/>
  <c r="M24" i="7"/>
  <c r="AI21" i="2" s="1"/>
  <c r="K25" i="7"/>
  <c r="AG22" i="2" s="1"/>
  <c r="I26" i="7"/>
  <c r="AE23" i="2" s="1"/>
  <c r="G27" i="7"/>
  <c r="AC24" i="2" s="1"/>
  <c r="E28" i="7"/>
  <c r="AA25" i="2" s="1"/>
  <c r="M28" i="7"/>
  <c r="AI25" i="2" s="1"/>
  <c r="K29" i="7"/>
  <c r="AG26" i="2" s="1"/>
  <c r="I30" i="7"/>
  <c r="AE27" i="2" s="1"/>
  <c r="G31" i="7"/>
  <c r="AC28" i="2" s="1"/>
  <c r="E32" i="7"/>
  <c r="AA29" i="2" s="1"/>
  <c r="M32" i="7"/>
  <c r="AI29" i="2" s="1"/>
  <c r="K33" i="7"/>
  <c r="AG30" i="2" s="1"/>
  <c r="I34" i="7"/>
  <c r="AE31" i="2" s="1"/>
  <c r="G35" i="7"/>
  <c r="AC32" i="2" s="1"/>
  <c r="E36" i="7"/>
  <c r="AA33" i="2" s="1"/>
  <c r="M36" i="7"/>
  <c r="AI33" i="2" s="1"/>
  <c r="K37" i="7"/>
  <c r="AG34" i="2" s="1"/>
  <c r="I38" i="7"/>
  <c r="AE35" i="2" s="1"/>
  <c r="G39" i="7"/>
  <c r="AC36" i="2" s="1"/>
  <c r="E40" i="7"/>
  <c r="AA37" i="2" s="1"/>
  <c r="M40" i="7"/>
  <c r="AI37" i="2" s="1"/>
  <c r="K41" i="7"/>
  <c r="AG38" i="2" s="1"/>
  <c r="I42" i="7"/>
  <c r="AE39" i="2" s="1"/>
  <c r="G43" i="7"/>
  <c r="AC40" i="2" s="1"/>
  <c r="E44" i="7"/>
  <c r="AA41" i="2" s="1"/>
  <c r="M44" i="7"/>
  <c r="AI41" i="2" s="1"/>
  <c r="K45" i="7"/>
  <c r="AG42" i="2" s="1"/>
  <c r="I46" i="7"/>
  <c r="AE43" i="2" s="1"/>
  <c r="G47" i="7"/>
  <c r="AC44" i="2" s="1"/>
  <c r="E48" i="7"/>
  <c r="AA45" i="2" s="1"/>
  <c r="M48" i="7"/>
  <c r="AI45" i="2" s="1"/>
  <c r="K49" i="7"/>
  <c r="AG46" i="2" s="1"/>
  <c r="I50" i="7"/>
  <c r="AE47" i="2" s="1"/>
  <c r="G51" i="7"/>
  <c r="AC48" i="2" s="1"/>
  <c r="E52" i="7"/>
  <c r="AA49" i="2" s="1"/>
  <c r="M52" i="7"/>
  <c r="AI49" i="2" s="1"/>
  <c r="K53" i="7"/>
  <c r="I54"/>
  <c r="AE51" i="2" s="1"/>
  <c r="G55" i="7"/>
  <c r="AC52" i="2" s="1"/>
  <c r="E56" i="7"/>
  <c r="AA53" i="2" s="1"/>
  <c r="M56" i="7"/>
  <c r="AI53" i="2" s="1"/>
  <c r="K57" i="7"/>
  <c r="AG54" i="2" s="1"/>
  <c r="I58" i="7"/>
  <c r="AE55" i="2" s="1"/>
  <c r="G59" i="7"/>
  <c r="AC56" i="2" s="1"/>
  <c r="E60" i="7"/>
  <c r="AA57" i="2" s="1"/>
  <c r="M60" i="7"/>
  <c r="AI57" i="2" s="1"/>
  <c r="K61" i="7"/>
  <c r="AG58" i="2" s="1"/>
  <c r="I62" i="7"/>
  <c r="AE59" i="2" s="1"/>
  <c r="G63" i="7"/>
  <c r="AC60" i="2" s="1"/>
  <c r="E64" i="7"/>
  <c r="AA61" i="2" s="1"/>
  <c r="M64" i="7"/>
  <c r="AI61" i="2" s="1"/>
  <c r="K65" i="7"/>
  <c r="AG62" i="2" s="1"/>
  <c r="I66" i="7"/>
  <c r="AE63" i="2" s="1"/>
  <c r="G67" i="7"/>
  <c r="AC64" i="2" s="1"/>
  <c r="E68" i="7"/>
  <c r="AA65" i="2" s="1"/>
  <c r="M68" i="7"/>
  <c r="AI65" i="2" s="1"/>
  <c r="K69" i="7"/>
  <c r="AG66" i="2" s="1"/>
  <c r="I70" i="7"/>
  <c r="AE67" i="2" s="1"/>
  <c r="G71" i="7"/>
  <c r="AC68" i="2" s="1"/>
  <c r="E72" i="7"/>
  <c r="AA69" i="2" s="1"/>
  <c r="M72" i="7"/>
  <c r="AI69" i="2" s="1"/>
  <c r="J6" i="7"/>
  <c r="AF3" i="2" s="1"/>
  <c r="H7" i="7"/>
  <c r="AD4" i="2" s="1"/>
  <c r="F8" i="7"/>
  <c r="AB5" i="2" s="1"/>
  <c r="D9" i="7"/>
  <c r="Z6" i="2" s="1"/>
  <c r="L9" i="7"/>
  <c r="AH6" i="2" s="1"/>
  <c r="J10" i="7"/>
  <c r="AF7" i="2" s="1"/>
  <c r="H11" i="7"/>
  <c r="AD8" i="2" s="1"/>
  <c r="F12" i="7"/>
  <c r="AB9" i="2" s="1"/>
  <c r="D13" i="7"/>
  <c r="Z10" i="2" s="1"/>
  <c r="L13" i="7"/>
  <c r="AH10" i="2" s="1"/>
  <c r="J14" i="7"/>
  <c r="AF11" i="2" s="1"/>
  <c r="H15" i="7"/>
  <c r="AD12" i="2" s="1"/>
  <c r="F16" i="7"/>
  <c r="AB13" i="2" s="1"/>
  <c r="D17" i="7"/>
  <c r="Z14" i="2" s="1"/>
  <c r="L17" i="7"/>
  <c r="AH14" i="2" s="1"/>
  <c r="J18" i="7"/>
  <c r="AF15" i="2" s="1"/>
  <c r="H19" i="7"/>
  <c r="AD16" i="2" s="1"/>
  <c r="F20" i="7"/>
  <c r="AB17" i="2" s="1"/>
  <c r="D21" i="7"/>
  <c r="Z18" i="2" s="1"/>
  <c r="L21" i="7"/>
  <c r="AH18" i="2" s="1"/>
  <c r="J22" i="7"/>
  <c r="AF19" i="2" s="1"/>
  <c r="H23" i="7"/>
  <c r="AD20" i="2" s="1"/>
  <c r="F24" i="7"/>
  <c r="AB21" i="2" s="1"/>
  <c r="D25" i="7"/>
  <c r="Z22" i="2" s="1"/>
  <c r="L25" i="7"/>
  <c r="AH22" i="2" s="1"/>
  <c r="J26" i="7"/>
  <c r="AF23" i="2" s="1"/>
  <c r="H27" i="7"/>
  <c r="AD24" i="2" s="1"/>
  <c r="F28" i="7"/>
  <c r="AB25" i="2" s="1"/>
  <c r="D29" i="7"/>
  <c r="Z26" i="2" s="1"/>
  <c r="L29" i="7"/>
  <c r="AH26" i="2" s="1"/>
  <c r="J30" i="7"/>
  <c r="AF27" i="2" s="1"/>
  <c r="H31" i="7"/>
  <c r="AD28" i="2" s="1"/>
  <c r="F32" i="7"/>
  <c r="AB29" i="2" s="1"/>
  <c r="D33" i="7"/>
  <c r="Z30" i="2" s="1"/>
  <c r="L33" i="7"/>
  <c r="AH30" i="2" s="1"/>
  <c r="J34" i="7"/>
  <c r="AF31" i="2" s="1"/>
  <c r="H35" i="7"/>
  <c r="AD32" i="2" s="1"/>
  <c r="F36" i="7"/>
  <c r="AB33" i="2" s="1"/>
  <c r="D37" i="7"/>
  <c r="Z34" i="2" s="1"/>
  <c r="L37" i="7"/>
  <c r="AH34" i="2" s="1"/>
  <c r="J38" i="7"/>
  <c r="AF35" i="2" s="1"/>
  <c r="H39" i="7"/>
  <c r="AD36" i="2" s="1"/>
  <c r="F40" i="7"/>
  <c r="AB37" i="2" s="1"/>
  <c r="D41" i="7"/>
  <c r="Z38" i="2" s="1"/>
  <c r="L41" i="7"/>
  <c r="AH38" i="2" s="1"/>
  <c r="J42" i="7"/>
  <c r="AF39" i="2" s="1"/>
  <c r="H43" i="7"/>
  <c r="AD40" i="2" s="1"/>
  <c r="F44" i="7"/>
  <c r="AB41" i="2" s="1"/>
  <c r="D45" i="7"/>
  <c r="Z42" i="2" s="1"/>
  <c r="L45" i="7"/>
  <c r="AH42" i="2" s="1"/>
  <c r="J46" i="7"/>
  <c r="AF43" i="2" s="1"/>
  <c r="H47" i="7"/>
  <c r="AD44" i="2" s="1"/>
  <c r="F48" i="7"/>
  <c r="AB45" i="2" s="1"/>
  <c r="D49" i="7"/>
  <c r="Z46" i="2" s="1"/>
  <c r="L49" i="7"/>
  <c r="AH46" i="2" s="1"/>
  <c r="J50" i="7"/>
  <c r="AF47" i="2" s="1"/>
  <c r="H51" i="7"/>
  <c r="AD48" i="2" s="1"/>
  <c r="F52" i="7"/>
  <c r="AB49" i="2" s="1"/>
  <c r="D53" i="7"/>
  <c r="L53"/>
  <c r="J54"/>
  <c r="AF51" i="2" s="1"/>
  <c r="H55" i="7"/>
  <c r="AD52" i="2" s="1"/>
  <c r="F56" i="7"/>
  <c r="AB53" i="2" s="1"/>
  <c r="D57" i="7"/>
  <c r="Z54" i="2" s="1"/>
  <c r="L57" i="7"/>
  <c r="AH54" i="2" s="1"/>
  <c r="J58" i="7"/>
  <c r="AF55" i="2" s="1"/>
  <c r="H59" i="7"/>
  <c r="AD56" i="2" s="1"/>
  <c r="F60" i="7"/>
  <c r="AB57" i="2" s="1"/>
  <c r="D61" i="7"/>
  <c r="Z58" i="2" s="1"/>
  <c r="L61" i="7"/>
  <c r="AH58" i="2" s="1"/>
  <c r="J62" i="7"/>
  <c r="AF59" i="2" s="1"/>
  <c r="H63" i="7"/>
  <c r="AD60" i="2" s="1"/>
  <c r="F64" i="7"/>
  <c r="AB61" i="2" s="1"/>
  <c r="D65" i="7"/>
  <c r="Z62" i="2" s="1"/>
  <c r="L65" i="7"/>
  <c r="AH62" i="2" s="1"/>
  <c r="J66" i="7"/>
  <c r="AF63" i="2" s="1"/>
  <c r="H67" i="7"/>
  <c r="AD64" i="2" s="1"/>
  <c r="F68" i="7"/>
  <c r="AB65" i="2" s="1"/>
  <c r="D69" i="7"/>
  <c r="Z66" i="2" s="1"/>
  <c r="L69" i="7"/>
  <c r="AH66" i="2" s="1"/>
  <c r="J70" i="7"/>
  <c r="AF67" i="2" s="1"/>
  <c r="H71" i="7"/>
  <c r="AD68" i="2" s="1"/>
  <c r="F72" i="7"/>
  <c r="AB69" i="2" s="1"/>
  <c r="D73" i="7"/>
  <c r="Z70" i="2" s="1"/>
  <c r="L73" i="7"/>
  <c r="AH70" i="2" s="1"/>
  <c r="D75" i="7"/>
  <c r="Z72" i="2" s="1"/>
  <c r="E71" i="7"/>
  <c r="AA68" i="2" s="1"/>
  <c r="H62" i="7"/>
  <c r="AD59" i="2" s="1"/>
  <c r="E33" i="7"/>
  <c r="AA30" i="2" s="1"/>
  <c r="K31" i="7"/>
  <c r="AG28" i="2" s="1"/>
  <c r="H30" i="7"/>
  <c r="AD27" i="2" s="1"/>
  <c r="E29" i="7"/>
  <c r="AA26" i="2" s="1"/>
  <c r="I27" i="7"/>
  <c r="AE24" i="2" s="1"/>
  <c r="G25" i="7"/>
  <c r="AC22" i="2" s="1"/>
  <c r="I19" i="7"/>
  <c r="AE16" i="2" s="1"/>
  <c r="E13" i="7"/>
  <c r="AA10" i="2" s="1"/>
  <c r="K6" i="7"/>
  <c r="AG3" i="2" s="1"/>
  <c r="A40" i="7"/>
  <c r="A7"/>
  <c r="A15"/>
  <c r="A75"/>
  <c r="A67"/>
  <c r="A59"/>
  <c r="A51"/>
  <c r="A43"/>
  <c r="A35"/>
  <c r="A27"/>
  <c r="A69"/>
  <c r="A61"/>
  <c r="A53"/>
  <c r="A45"/>
  <c r="A37"/>
  <c r="A29"/>
  <c r="A74"/>
  <c r="A66"/>
  <c r="A58"/>
  <c r="A50"/>
  <c r="A42"/>
  <c r="A34"/>
  <c r="A26"/>
  <c r="A18"/>
  <c r="A71"/>
  <c r="A63"/>
  <c r="A55"/>
  <c r="A47"/>
  <c r="A39"/>
  <c r="A31"/>
  <c r="A23"/>
  <c r="A76"/>
  <c r="A68"/>
  <c r="A60"/>
  <c r="A52"/>
  <c r="A44"/>
  <c r="A36"/>
  <c r="A28"/>
  <c r="A73"/>
  <c r="A65"/>
  <c r="A70"/>
  <c r="A62"/>
  <c r="A54"/>
  <c r="A46"/>
  <c r="A38"/>
  <c r="A30"/>
  <c r="A22"/>
  <c r="A12"/>
  <c r="A25"/>
  <c r="A57"/>
  <c r="A5"/>
  <c r="A13"/>
  <c r="A20"/>
  <c r="A32"/>
  <c r="A8"/>
  <c r="A16"/>
  <c r="A19"/>
  <c r="A41"/>
  <c r="A64"/>
  <c r="A11"/>
  <c r="A17"/>
  <c r="A24"/>
  <c r="A56"/>
  <c r="A10"/>
  <c r="A6"/>
  <c r="A14"/>
  <c r="A33"/>
  <c r="A49"/>
  <c r="A9"/>
  <c r="A48"/>
  <c r="A72"/>
  <c r="A56" i="6"/>
  <c r="A13"/>
  <c r="A34"/>
  <c r="A75"/>
  <c r="A38"/>
  <c r="A19"/>
  <c r="A77"/>
  <c r="A58"/>
  <c r="A37"/>
  <c r="A18"/>
  <c r="A72"/>
  <c r="A51"/>
  <c r="A32"/>
  <c r="A11"/>
  <c r="A50"/>
  <c r="A8"/>
  <c r="A70"/>
  <c r="A69"/>
  <c r="A46"/>
  <c r="A26"/>
  <c r="A6"/>
  <c r="A64"/>
  <c r="A45"/>
  <c r="A24"/>
  <c r="A30"/>
  <c r="A62"/>
  <c r="A43"/>
  <c r="A21"/>
  <c r="A59"/>
  <c r="A74"/>
  <c r="A61"/>
  <c r="A48"/>
  <c r="A35"/>
  <c r="A22"/>
  <c r="A10"/>
  <c r="A67"/>
  <c r="A54"/>
  <c r="A42"/>
  <c r="A29"/>
  <c r="A16"/>
  <c r="A5"/>
  <c r="A66"/>
  <c r="A53"/>
  <c r="A40"/>
  <c r="A27"/>
  <c r="A14"/>
  <c r="A73"/>
  <c r="A65"/>
  <c r="A57"/>
  <c r="A49"/>
  <c r="A41"/>
  <c r="A33"/>
  <c r="A25"/>
  <c r="A17"/>
  <c r="A9"/>
  <c r="A71"/>
  <c r="A63"/>
  <c r="A55"/>
  <c r="A47"/>
  <c r="A39"/>
  <c r="A31"/>
  <c r="A23"/>
  <c r="A15"/>
  <c r="A7"/>
  <c r="A76"/>
  <c r="A68"/>
  <c r="A60"/>
  <c r="A52"/>
  <c r="A44"/>
  <c r="A36"/>
  <c r="A28"/>
  <c r="A20"/>
  <c r="A12"/>
  <c r="A5" i="1"/>
  <c r="A6"/>
  <c r="AI74" i="2" l="1"/>
  <c r="D19" i="3"/>
  <c r="C19"/>
  <c r="D18"/>
  <c r="D17"/>
  <c r="C17"/>
  <c r="C18"/>
  <c r="AE74" i="2"/>
  <c r="AG74"/>
  <c r="AF74"/>
  <c r="AC74"/>
  <c r="AD74"/>
  <c r="Z74"/>
  <c r="AH74"/>
  <c r="AB74"/>
  <c r="AA74"/>
  <c r="Q74"/>
  <c r="U74"/>
  <c r="R74"/>
  <c r="V74"/>
  <c r="P74"/>
  <c r="X74"/>
  <c r="W74"/>
  <c r="S74"/>
  <c r="Y74"/>
  <c r="T74"/>
  <c r="C24" i="3" l="1"/>
  <c r="D24"/>
  <c r="D20"/>
  <c r="C20"/>
  <c r="D74" i="2"/>
  <c r="C74" l="1"/>
  <c r="D171" i="1" s="1"/>
  <c r="I5"/>
  <c r="I76" s="1"/>
  <c r="H5"/>
  <c r="H72" s="1"/>
  <c r="G5"/>
  <c r="G67" s="1"/>
  <c r="F5"/>
  <c r="F67" s="1"/>
  <c r="G61" i="2" s="1"/>
  <c r="E5" i="1"/>
  <c r="G6"/>
  <c r="J6"/>
  <c r="K6"/>
  <c r="H6"/>
  <c r="E6"/>
  <c r="E79" s="1"/>
  <c r="F73" i="2" s="1"/>
  <c r="L6" i="1"/>
  <c r="M6"/>
  <c r="F6"/>
  <c r="F78" s="1"/>
  <c r="G72" i="2" s="1"/>
  <c r="H4" i="1"/>
  <c r="H8" s="1"/>
  <c r="I2" i="2" s="1"/>
  <c r="N6" i="1"/>
  <c r="N79" s="1"/>
  <c r="E4"/>
  <c r="E8" s="1"/>
  <c r="F2" i="2" s="1"/>
  <c r="I6" i="1"/>
  <c r="I4"/>
  <c r="G4"/>
  <c r="F4"/>
  <c r="N5"/>
  <c r="N72" s="1"/>
  <c r="J5"/>
  <c r="J77" s="1"/>
  <c r="L5"/>
  <c r="L77" s="1"/>
  <c r="N4"/>
  <c r="J4"/>
  <c r="L4"/>
  <c r="M5"/>
  <c r="M72" s="1"/>
  <c r="K5"/>
  <c r="M4"/>
  <c r="K4"/>
  <c r="N66" i="2" l="1"/>
  <c r="AR66" s="1"/>
  <c r="BV66" s="1"/>
  <c r="K71"/>
  <c r="AO71" s="1"/>
  <c r="BS71" s="1"/>
  <c r="I66"/>
  <c r="AM66" s="1"/>
  <c r="BQ66" s="1"/>
  <c r="M71"/>
  <c r="AQ71" s="1"/>
  <c r="BU71" s="1"/>
  <c r="O66"/>
  <c r="AS66" s="1"/>
  <c r="BW66" s="1"/>
  <c r="O73"/>
  <c r="AS73" s="1"/>
  <c r="BW73" s="1"/>
  <c r="H61"/>
  <c r="AL61" s="1"/>
  <c r="BP61" s="1"/>
  <c r="J70"/>
  <c r="AN70" s="1"/>
  <c r="BR70" s="1"/>
  <c r="M65" i="1"/>
  <c r="M8"/>
  <c r="N2" i="2" s="1"/>
  <c r="F20" i="1"/>
  <c r="F8"/>
  <c r="G2" i="2" s="1"/>
  <c r="L28" i="1"/>
  <c r="L8"/>
  <c r="M2" i="2" s="1"/>
  <c r="J56" i="1"/>
  <c r="K50" i="2" s="1"/>
  <c r="J8" i="1"/>
  <c r="K2" i="2" s="1"/>
  <c r="G21" i="1"/>
  <c r="G8"/>
  <c r="H2" i="2" s="1"/>
  <c r="AL2" s="1"/>
  <c r="K12" i="1"/>
  <c r="K8"/>
  <c r="L2" i="2" s="1"/>
  <c r="AP2" s="1"/>
  <c r="N56" i="1"/>
  <c r="O50" i="2" s="1"/>
  <c r="N8" i="1"/>
  <c r="O2" i="2" s="1"/>
  <c r="I64" i="1"/>
  <c r="I8"/>
  <c r="J2" i="2" s="1"/>
  <c r="E60" i="1"/>
  <c r="J12"/>
  <c r="F30"/>
  <c r="G24" i="2" s="1"/>
  <c r="P101" i="11" s="1"/>
  <c r="F41" i="1"/>
  <c r="M77"/>
  <c r="G56"/>
  <c r="H50" i="2" s="1"/>
  <c r="F22" i="1"/>
  <c r="F54"/>
  <c r="G43"/>
  <c r="J11"/>
  <c r="F13"/>
  <c r="F63"/>
  <c r="E78"/>
  <c r="F14"/>
  <c r="J27"/>
  <c r="F21"/>
  <c r="F72"/>
  <c r="F58"/>
  <c r="F42"/>
  <c r="I70"/>
  <c r="K27"/>
  <c r="F56"/>
  <c r="G50" i="2" s="1"/>
  <c r="P127" i="11" s="1"/>
  <c r="N78" i="1"/>
  <c r="F19"/>
  <c r="J72"/>
  <c r="M56"/>
  <c r="N50" i="2" s="1"/>
  <c r="I56" i="1"/>
  <c r="J50" i="2" s="1"/>
  <c r="G25" i="1"/>
  <c r="M27"/>
  <c r="M13"/>
  <c r="N27"/>
  <c r="F69"/>
  <c r="F29"/>
  <c r="F9"/>
  <c r="F47"/>
  <c r="G75"/>
  <c r="H73"/>
  <c r="I69"/>
  <c r="L26"/>
  <c r="N28"/>
  <c r="K11"/>
  <c r="N77"/>
  <c r="F49"/>
  <c r="F40"/>
  <c r="F66"/>
  <c r="F52"/>
  <c r="F68"/>
  <c r="H68"/>
  <c r="K55"/>
  <c r="M28"/>
  <c r="J65"/>
  <c r="M11"/>
  <c r="F44"/>
  <c r="F79"/>
  <c r="F61"/>
  <c r="F31"/>
  <c r="G65"/>
  <c r="K74"/>
  <c r="K73"/>
  <c r="K68"/>
  <c r="K76"/>
  <c r="K69"/>
  <c r="K75"/>
  <c r="K71"/>
  <c r="K70"/>
  <c r="K67"/>
  <c r="K72"/>
  <c r="K77"/>
  <c r="E17"/>
  <c r="F11" i="2" s="1"/>
  <c r="E21" i="1"/>
  <c r="F15" i="2" s="1"/>
  <c r="E47" i="1"/>
  <c r="F41" i="2" s="1"/>
  <c r="E33" i="1"/>
  <c r="F27" i="2" s="1"/>
  <c r="E22" i="1"/>
  <c r="F16" i="2" s="1"/>
  <c r="E13" i="1"/>
  <c r="F7" i="2" s="1"/>
  <c r="E58" i="1"/>
  <c r="F52" i="2" s="1"/>
  <c r="E16" i="1"/>
  <c r="F10" i="2" s="1"/>
  <c r="E54" i="1"/>
  <c r="F48" i="2" s="1"/>
  <c r="E31" i="1"/>
  <c r="F25" i="2" s="1"/>
  <c r="E44" i="1"/>
  <c r="F38" i="2" s="1"/>
  <c r="E25" i="1"/>
  <c r="F19" i="2" s="1"/>
  <c r="E59" i="1"/>
  <c r="F53" i="2" s="1"/>
  <c r="E40" i="1"/>
  <c r="F34" i="2" s="1"/>
  <c r="E43" i="1"/>
  <c r="F37" i="2" s="1"/>
  <c r="E55" i="1"/>
  <c r="F49" i="2" s="1"/>
  <c r="E26" i="1"/>
  <c r="F20" i="2" s="1"/>
  <c r="E9" i="1"/>
  <c r="F3" i="2" s="1"/>
  <c r="E18" i="1"/>
  <c r="F12" i="2" s="1"/>
  <c r="E30" i="1"/>
  <c r="F24" i="2" s="1"/>
  <c r="E27" i="1"/>
  <c r="F21" i="2" s="1"/>
  <c r="E42" i="1"/>
  <c r="F36" i="2" s="1"/>
  <c r="E36" i="1"/>
  <c r="F30" i="2" s="1"/>
  <c r="E46" i="1"/>
  <c r="F40" i="2" s="1"/>
  <c r="E50" i="1"/>
  <c r="F44" i="2" s="1"/>
  <c r="E51" i="1"/>
  <c r="F45" i="2" s="1"/>
  <c r="E19" i="1"/>
  <c r="F13" i="2" s="1"/>
  <c r="E37" i="1"/>
  <c r="F31" i="2" s="1"/>
  <c r="E10" i="1"/>
  <c r="F4" i="2" s="1"/>
  <c r="E28" i="1"/>
  <c r="F22" i="2" s="1"/>
  <c r="E66" i="1"/>
  <c r="F60" i="2" s="1"/>
  <c r="E12" i="1"/>
  <c r="F6" i="2" s="1"/>
  <c r="E53" i="1"/>
  <c r="F47" i="2" s="1"/>
  <c r="E35" i="1"/>
  <c r="F29" i="2" s="1"/>
  <c r="E48" i="1"/>
  <c r="F42" i="2" s="1"/>
  <c r="E11" i="1"/>
  <c r="F5" i="2" s="1"/>
  <c r="E38" i="1"/>
  <c r="F32" i="2" s="1"/>
  <c r="E45" i="1"/>
  <c r="F39" i="2" s="1"/>
  <c r="E39" i="1"/>
  <c r="F33" i="2" s="1"/>
  <c r="E52" i="1"/>
  <c r="F46" i="2" s="1"/>
  <c r="E34" i="1"/>
  <c r="F28" i="2" s="1"/>
  <c r="E24" i="1"/>
  <c r="F18" i="2" s="1"/>
  <c r="E49" i="1"/>
  <c r="F43" i="2" s="1"/>
  <c r="E29" i="1"/>
  <c r="F23" i="2" s="1"/>
  <c r="E56" i="1"/>
  <c r="F50" i="2" s="1"/>
  <c r="O127" i="11" s="1"/>
  <c r="E41" i="1"/>
  <c r="F35" i="2" s="1"/>
  <c r="E23" i="1"/>
  <c r="F17" i="2" s="1"/>
  <c r="E32" i="1"/>
  <c r="F26" i="2" s="1"/>
  <c r="E20" i="1"/>
  <c r="F14" i="2" s="1"/>
  <c r="E63" i="1"/>
  <c r="F57" i="2" s="1"/>
  <c r="E57" i="1"/>
  <c r="F51" i="2" s="1"/>
  <c r="E62" i="1"/>
  <c r="F56" i="2" s="1"/>
  <c r="O150" i="11"/>
  <c r="AJ73" i="2"/>
  <c r="BN73" s="1"/>
  <c r="E61" i="1"/>
  <c r="F55" i="2" s="1"/>
  <c r="E14" i="1"/>
  <c r="F8" i="2" s="1"/>
  <c r="G78" i="1"/>
  <c r="G79"/>
  <c r="E73"/>
  <c r="F67" i="2" s="1"/>
  <c r="E69" i="1"/>
  <c r="F63" i="2" s="1"/>
  <c r="E72" i="1"/>
  <c r="F66" i="2" s="1"/>
  <c r="E75" i="1"/>
  <c r="F69" i="2" s="1"/>
  <c r="E77" i="1"/>
  <c r="F71" i="2" s="1"/>
  <c r="E68" i="1"/>
  <c r="F62" i="2" s="1"/>
  <c r="E70" i="1"/>
  <c r="F64" i="2" s="1"/>
  <c r="E76" i="1"/>
  <c r="F70" i="2" s="1"/>
  <c r="E74" i="1"/>
  <c r="F68" i="2" s="1"/>
  <c r="E67" i="1"/>
  <c r="F61" i="2" s="1"/>
  <c r="P138" i="11"/>
  <c r="AK61" i="2"/>
  <c r="BO61" s="1"/>
  <c r="E15" i="1"/>
  <c r="F9" i="2" s="1"/>
  <c r="E64" i="1"/>
  <c r="F58" i="2" s="1"/>
  <c r="AK72"/>
  <c r="BO72" s="1"/>
  <c r="P149" i="11"/>
  <c r="L74" i="1"/>
  <c r="L69"/>
  <c r="L70"/>
  <c r="L73"/>
  <c r="L71"/>
  <c r="L75"/>
  <c r="L76"/>
  <c r="L68"/>
  <c r="L67"/>
  <c r="L72"/>
  <c r="E71"/>
  <c r="F65" i="2" s="1"/>
  <c r="H78" i="1"/>
  <c r="H79"/>
  <c r="L22"/>
  <c r="L19"/>
  <c r="L60"/>
  <c r="L39"/>
  <c r="L38"/>
  <c r="L45"/>
  <c r="L34"/>
  <c r="L55"/>
  <c r="L15"/>
  <c r="L42"/>
  <c r="L29"/>
  <c r="L58"/>
  <c r="L44"/>
  <c r="L25"/>
  <c r="L61"/>
  <c r="L16"/>
  <c r="L35"/>
  <c r="L14"/>
  <c r="L57"/>
  <c r="L33"/>
  <c r="L59"/>
  <c r="L50"/>
  <c r="L47"/>
  <c r="L49"/>
  <c r="L30"/>
  <c r="L20"/>
  <c r="L9"/>
  <c r="L24"/>
  <c r="L31"/>
  <c r="L17"/>
  <c r="L40"/>
  <c r="L23"/>
  <c r="L63"/>
  <c r="L37"/>
  <c r="L36"/>
  <c r="L41"/>
  <c r="L64"/>
  <c r="L53"/>
  <c r="L51"/>
  <c r="L66"/>
  <c r="L32"/>
  <c r="L21"/>
  <c r="L10"/>
  <c r="L62"/>
  <c r="L48"/>
  <c r="L52"/>
  <c r="L46"/>
  <c r="L18"/>
  <c r="L54"/>
  <c r="L12"/>
  <c r="L43"/>
  <c r="L13"/>
  <c r="L11"/>
  <c r="L65"/>
  <c r="L27"/>
  <c r="L56"/>
  <c r="M50" i="2" s="1"/>
  <c r="H38" i="1"/>
  <c r="H11"/>
  <c r="H61"/>
  <c r="H15"/>
  <c r="H46"/>
  <c r="H16"/>
  <c r="H49"/>
  <c r="H33"/>
  <c r="H13"/>
  <c r="H58"/>
  <c r="H27"/>
  <c r="H22"/>
  <c r="H50"/>
  <c r="H48"/>
  <c r="H35"/>
  <c r="H53"/>
  <c r="H45"/>
  <c r="H37"/>
  <c r="H40"/>
  <c r="H65"/>
  <c r="H34"/>
  <c r="H20"/>
  <c r="H14"/>
  <c r="H66"/>
  <c r="H42"/>
  <c r="H44"/>
  <c r="H30"/>
  <c r="H19"/>
  <c r="H18"/>
  <c r="H28"/>
  <c r="H60"/>
  <c r="H59"/>
  <c r="H55"/>
  <c r="H32"/>
  <c r="H23"/>
  <c r="H10"/>
  <c r="H29"/>
  <c r="H21"/>
  <c r="H36"/>
  <c r="H52"/>
  <c r="H9"/>
  <c r="H47"/>
  <c r="H24"/>
  <c r="H51"/>
  <c r="H62"/>
  <c r="H63"/>
  <c r="H43"/>
  <c r="H31"/>
  <c r="H39"/>
  <c r="H17"/>
  <c r="H64"/>
  <c r="H25"/>
  <c r="H54"/>
  <c r="H12"/>
  <c r="H41"/>
  <c r="H26"/>
  <c r="H57"/>
  <c r="H56"/>
  <c r="I50" i="2" s="1"/>
  <c r="L78" i="1"/>
  <c r="L79"/>
  <c r="E65"/>
  <c r="F59" i="2" s="1"/>
  <c r="M26" i="1"/>
  <c r="F65"/>
  <c r="G59" i="2" s="1"/>
  <c r="F17" i="1"/>
  <c r="G11" i="2" s="1"/>
  <c r="F59" i="1"/>
  <c r="G53" i="2" s="1"/>
  <c r="F27" i="1"/>
  <c r="G21" i="2" s="1"/>
  <c r="F51" i="1"/>
  <c r="G45" i="2" s="1"/>
  <c r="F24" i="1"/>
  <c r="G18" i="2" s="1"/>
  <c r="F25" i="1"/>
  <c r="G19" i="2" s="1"/>
  <c r="M73" i="1"/>
  <c r="M67"/>
  <c r="M76"/>
  <c r="M75"/>
  <c r="M70"/>
  <c r="M74"/>
  <c r="M71"/>
  <c r="M69"/>
  <c r="M68"/>
  <c r="I10"/>
  <c r="I24"/>
  <c r="I37"/>
  <c r="I38"/>
  <c r="I43"/>
  <c r="I31"/>
  <c r="I20"/>
  <c r="I63"/>
  <c r="I11"/>
  <c r="I44"/>
  <c r="I17"/>
  <c r="I53"/>
  <c r="I55"/>
  <c r="I50"/>
  <c r="I65"/>
  <c r="I33"/>
  <c r="I29"/>
  <c r="I13"/>
  <c r="I51"/>
  <c r="I40"/>
  <c r="I35"/>
  <c r="I34"/>
  <c r="I14"/>
  <c r="I48"/>
  <c r="I54"/>
  <c r="I46"/>
  <c r="I30"/>
  <c r="I61"/>
  <c r="I52"/>
  <c r="I22"/>
  <c r="I15"/>
  <c r="I27"/>
  <c r="I21"/>
  <c r="I36"/>
  <c r="I18"/>
  <c r="I39"/>
  <c r="I16"/>
  <c r="I28"/>
  <c r="I9"/>
  <c r="I66"/>
  <c r="I23"/>
  <c r="I58"/>
  <c r="I59"/>
  <c r="I41"/>
  <c r="I57"/>
  <c r="I25"/>
  <c r="I45"/>
  <c r="I32"/>
  <c r="I19"/>
  <c r="I62"/>
  <c r="I47"/>
  <c r="I42"/>
  <c r="I49"/>
  <c r="I60"/>
  <c r="I26"/>
  <c r="I12"/>
  <c r="K38"/>
  <c r="K49"/>
  <c r="K9"/>
  <c r="K47"/>
  <c r="K40"/>
  <c r="K43"/>
  <c r="K20"/>
  <c r="K35"/>
  <c r="K41"/>
  <c r="K33"/>
  <c r="K25"/>
  <c r="K29"/>
  <c r="K63"/>
  <c r="K10"/>
  <c r="K50"/>
  <c r="K39"/>
  <c r="K53"/>
  <c r="K45"/>
  <c r="K36"/>
  <c r="K15"/>
  <c r="K22"/>
  <c r="K62"/>
  <c r="K58"/>
  <c r="K30"/>
  <c r="K24"/>
  <c r="K37"/>
  <c r="K31"/>
  <c r="K19"/>
  <c r="K59"/>
  <c r="K66"/>
  <c r="K16"/>
  <c r="K52"/>
  <c r="K34"/>
  <c r="K14"/>
  <c r="K64"/>
  <c r="K61"/>
  <c r="K46"/>
  <c r="K60"/>
  <c r="K57"/>
  <c r="K51"/>
  <c r="K44"/>
  <c r="K18"/>
  <c r="K54"/>
  <c r="K17"/>
  <c r="K42"/>
  <c r="K48"/>
  <c r="K21"/>
  <c r="K32"/>
  <c r="K65"/>
  <c r="N30"/>
  <c r="N15"/>
  <c r="N38"/>
  <c r="N31"/>
  <c r="N44"/>
  <c r="N29"/>
  <c r="N55"/>
  <c r="N60"/>
  <c r="N35"/>
  <c r="N57"/>
  <c r="N42"/>
  <c r="N34"/>
  <c r="N41"/>
  <c r="N36"/>
  <c r="N43"/>
  <c r="N25"/>
  <c r="N9"/>
  <c r="N39"/>
  <c r="N18"/>
  <c r="N49"/>
  <c r="N61"/>
  <c r="N33"/>
  <c r="N52"/>
  <c r="N23"/>
  <c r="N32"/>
  <c r="N53"/>
  <c r="N21"/>
  <c r="N10"/>
  <c r="N50"/>
  <c r="N59"/>
  <c r="N40"/>
  <c r="N22"/>
  <c r="N24"/>
  <c r="N17"/>
  <c r="N48"/>
  <c r="N62"/>
  <c r="N66"/>
  <c r="N46"/>
  <c r="N16"/>
  <c r="N58"/>
  <c r="N14"/>
  <c r="N54"/>
  <c r="N51"/>
  <c r="N20"/>
  <c r="N37"/>
  <c r="N47"/>
  <c r="N45"/>
  <c r="N64"/>
  <c r="N19"/>
  <c r="N63"/>
  <c r="N12"/>
  <c r="J28"/>
  <c r="M78"/>
  <c r="M79"/>
  <c r="J78"/>
  <c r="J79"/>
  <c r="F11"/>
  <c r="G5" i="2" s="1"/>
  <c r="F26" i="1"/>
  <c r="G20" i="2" s="1"/>
  <c r="F45" i="1"/>
  <c r="G39" i="2" s="1"/>
  <c r="F35" i="1"/>
  <c r="G29" i="2" s="1"/>
  <c r="F62" i="1"/>
  <c r="G56" i="2" s="1"/>
  <c r="F34" i="1"/>
  <c r="G28" i="2" s="1"/>
  <c r="F73" i="1"/>
  <c r="G67" i="2" s="1"/>
  <c r="F39" i="1"/>
  <c r="G33" i="2" s="1"/>
  <c r="F46" i="1"/>
  <c r="G40" i="2" s="1"/>
  <c r="F50" i="1"/>
  <c r="G44" i="2" s="1"/>
  <c r="F16" i="1"/>
  <c r="G10" i="2" s="1"/>
  <c r="F75" i="1"/>
  <c r="G69" i="2" s="1"/>
  <c r="F60" i="1"/>
  <c r="G54" i="2" s="1"/>
  <c r="F53" i="1"/>
  <c r="G47" i="2" s="1"/>
  <c r="F18" i="1"/>
  <c r="G12" i="2" s="1"/>
  <c r="G31" i="1"/>
  <c r="G63"/>
  <c r="G30"/>
  <c r="G36"/>
  <c r="M55"/>
  <c r="M60"/>
  <c r="M35"/>
  <c r="M46"/>
  <c r="M61"/>
  <c r="M42"/>
  <c r="M40"/>
  <c r="M64"/>
  <c r="M62"/>
  <c r="M54"/>
  <c r="M44"/>
  <c r="M29"/>
  <c r="M33"/>
  <c r="M52"/>
  <c r="M37"/>
  <c r="M24"/>
  <c r="M10"/>
  <c r="M23"/>
  <c r="M36"/>
  <c r="M50"/>
  <c r="M45"/>
  <c r="M53"/>
  <c r="M16"/>
  <c r="M22"/>
  <c r="M58"/>
  <c r="M17"/>
  <c r="M49"/>
  <c r="M47"/>
  <c r="M39"/>
  <c r="M48"/>
  <c r="M19"/>
  <c r="M63"/>
  <c r="M30"/>
  <c r="M15"/>
  <c r="M9"/>
  <c r="M25"/>
  <c r="M21"/>
  <c r="M41"/>
  <c r="M43"/>
  <c r="M32"/>
  <c r="M59"/>
  <c r="M20"/>
  <c r="M34"/>
  <c r="M14"/>
  <c r="M18"/>
  <c r="M31"/>
  <c r="M51"/>
  <c r="M57"/>
  <c r="M38"/>
  <c r="M66"/>
  <c r="G77"/>
  <c r="G73"/>
  <c r="G70"/>
  <c r="G68"/>
  <c r="G69"/>
  <c r="G71"/>
  <c r="G76"/>
  <c r="G72"/>
  <c r="G74"/>
  <c r="K23"/>
  <c r="F15"/>
  <c r="G9" i="2" s="1"/>
  <c r="F57" i="1"/>
  <c r="G51" i="2" s="1"/>
  <c r="J73" i="1"/>
  <c r="J75"/>
  <c r="J74"/>
  <c r="J69"/>
  <c r="J71"/>
  <c r="J70"/>
  <c r="J67"/>
  <c r="J68"/>
  <c r="J76"/>
  <c r="I78"/>
  <c r="I79"/>
  <c r="K78"/>
  <c r="K79"/>
  <c r="F36"/>
  <c r="G30" i="2" s="1"/>
  <c r="F55" i="1"/>
  <c r="G49" i="2" s="1"/>
  <c r="F76" i="1"/>
  <c r="G70" i="2" s="1"/>
  <c r="F37" i="1"/>
  <c r="G31" i="2" s="1"/>
  <c r="F33" i="1"/>
  <c r="G27" i="2" s="1"/>
  <c r="F43" i="1"/>
  <c r="G37" i="2" s="1"/>
  <c r="F10" i="1"/>
  <c r="G4" i="2" s="1"/>
  <c r="F48" i="1"/>
  <c r="G42" i="2" s="1"/>
  <c r="F23" i="1"/>
  <c r="G17" i="2" s="1"/>
  <c r="F77" i="1"/>
  <c r="G71" i="2" s="1"/>
  <c r="G47" i="1"/>
  <c r="M12"/>
  <c r="F12"/>
  <c r="G6" i="2" s="1"/>
  <c r="F64" i="1"/>
  <c r="G58" i="2" s="1"/>
  <c r="F71" i="1"/>
  <c r="G65" i="2" s="1"/>
  <c r="F74" i="1"/>
  <c r="G68" i="2" s="1"/>
  <c r="J32" i="1"/>
  <c r="J62"/>
  <c r="J55"/>
  <c r="J15"/>
  <c r="J20"/>
  <c r="J50"/>
  <c r="J34"/>
  <c r="J14"/>
  <c r="J43"/>
  <c r="J17"/>
  <c r="J30"/>
  <c r="J66"/>
  <c r="J51"/>
  <c r="J23"/>
  <c r="J37"/>
  <c r="J19"/>
  <c r="J63"/>
  <c r="J54"/>
  <c r="J35"/>
  <c r="J24"/>
  <c r="J44"/>
  <c r="J45"/>
  <c r="J57"/>
  <c r="J9"/>
  <c r="J29"/>
  <c r="J53"/>
  <c r="J18"/>
  <c r="J61"/>
  <c r="J31"/>
  <c r="J16"/>
  <c r="J36"/>
  <c r="J39"/>
  <c r="J22"/>
  <c r="J41"/>
  <c r="J46"/>
  <c r="J40"/>
  <c r="J38"/>
  <c r="J64"/>
  <c r="J49"/>
  <c r="J48"/>
  <c r="J21"/>
  <c r="J33"/>
  <c r="J47"/>
  <c r="J52"/>
  <c r="J10"/>
  <c r="J58"/>
  <c r="J25"/>
  <c r="J42"/>
  <c r="J59"/>
  <c r="J60"/>
  <c r="K28"/>
  <c r="K26"/>
  <c r="N26"/>
  <c r="N65"/>
  <c r="N71"/>
  <c r="N69"/>
  <c r="N68"/>
  <c r="N75"/>
  <c r="N76"/>
  <c r="N70"/>
  <c r="N74"/>
  <c r="N73"/>
  <c r="N67"/>
  <c r="O61" i="2" s="1"/>
  <c r="J26" i="1"/>
  <c r="K56"/>
  <c r="L50" i="2" s="1"/>
  <c r="G29" i="1"/>
  <c r="G62"/>
  <c r="G59"/>
  <c r="G24"/>
  <c r="G9"/>
  <c r="G54"/>
  <c r="G46"/>
  <c r="G34"/>
  <c r="G16"/>
  <c r="G51"/>
  <c r="G41"/>
  <c r="G58"/>
  <c r="G26"/>
  <c r="G35"/>
  <c r="G23"/>
  <c r="G60"/>
  <c r="G42"/>
  <c r="G48"/>
  <c r="G38"/>
  <c r="G13"/>
  <c r="G32"/>
  <c r="G22"/>
  <c r="G50"/>
  <c r="G66"/>
  <c r="G14"/>
  <c r="G49"/>
  <c r="G39"/>
  <c r="G11"/>
  <c r="G40"/>
  <c r="G15"/>
  <c r="G44"/>
  <c r="G27"/>
  <c r="G12"/>
  <c r="G10"/>
  <c r="G52"/>
  <c r="G55"/>
  <c r="G20"/>
  <c r="G18"/>
  <c r="G45"/>
  <c r="G33"/>
  <c r="G64"/>
  <c r="G37"/>
  <c r="G28"/>
  <c r="G61"/>
  <c r="G17"/>
  <c r="G19"/>
  <c r="G57"/>
  <c r="G53"/>
  <c r="N11"/>
  <c r="N13"/>
  <c r="K13"/>
  <c r="J13"/>
  <c r="F28"/>
  <c r="G22" i="2" s="1"/>
  <c r="F32" i="1"/>
  <c r="G26" i="2" s="1"/>
  <c r="F38" i="1"/>
  <c r="G32" i="2" s="1"/>
  <c r="F70" i="1"/>
  <c r="G64" i="2" s="1"/>
  <c r="I75" i="1"/>
  <c r="I67"/>
  <c r="H74"/>
  <c r="H70"/>
  <c r="H76"/>
  <c r="H75"/>
  <c r="H71"/>
  <c r="H69"/>
  <c r="I74"/>
  <c r="I77"/>
  <c r="I68"/>
  <c r="I72"/>
  <c r="I73"/>
  <c r="H77"/>
  <c r="H67"/>
  <c r="I71"/>
  <c r="AK24" i="2" l="1"/>
  <c r="BO24" s="1"/>
  <c r="H27"/>
  <c r="AL27" s="1"/>
  <c r="BP27" s="1"/>
  <c r="H45"/>
  <c r="AL45" s="1"/>
  <c r="BP45" s="1"/>
  <c r="K4"/>
  <c r="AO4" s="1"/>
  <c r="BS4" s="1"/>
  <c r="K43"/>
  <c r="AO43" s="1"/>
  <c r="BS43" s="1"/>
  <c r="K16"/>
  <c r="AO16" s="1"/>
  <c r="BS16" s="1"/>
  <c r="K12"/>
  <c r="AO12" s="1"/>
  <c r="BS12" s="1"/>
  <c r="K38"/>
  <c r="AO38" s="1"/>
  <c r="BS38" s="1"/>
  <c r="K31"/>
  <c r="AO31" s="1"/>
  <c r="BS31" s="1"/>
  <c r="K37"/>
  <c r="AO37" s="1"/>
  <c r="BS37" s="1"/>
  <c r="K49"/>
  <c r="AO49" s="1"/>
  <c r="BS49" s="1"/>
  <c r="K62"/>
  <c r="AO62" s="1"/>
  <c r="BS62" s="1"/>
  <c r="K69"/>
  <c r="AO69" s="1"/>
  <c r="BS69" s="1"/>
  <c r="H66"/>
  <c r="AL66" s="1"/>
  <c r="BP66" s="1"/>
  <c r="H67"/>
  <c r="AL67" s="1"/>
  <c r="BP67" s="1"/>
  <c r="N25"/>
  <c r="AR25" s="1"/>
  <c r="BV25" s="1"/>
  <c r="N26"/>
  <c r="AR26" s="1"/>
  <c r="BV26" s="1"/>
  <c r="N9"/>
  <c r="AR9" s="1"/>
  <c r="BV9" s="1"/>
  <c r="N41"/>
  <c r="AR41" s="1"/>
  <c r="BV41" s="1"/>
  <c r="N47"/>
  <c r="AR47" s="1"/>
  <c r="BV47" s="1"/>
  <c r="N18"/>
  <c r="AR18" s="1"/>
  <c r="BV18" s="1"/>
  <c r="N48"/>
  <c r="AR48" s="1"/>
  <c r="BV48" s="1"/>
  <c r="N40"/>
  <c r="AR40" s="1"/>
  <c r="BV40" s="1"/>
  <c r="H57"/>
  <c r="AL57" s="1"/>
  <c r="BP57" s="1"/>
  <c r="K72"/>
  <c r="AO72" s="1"/>
  <c r="BS72" s="1"/>
  <c r="O13"/>
  <c r="AS13" s="1"/>
  <c r="BW13" s="1"/>
  <c r="O45"/>
  <c r="AS45" s="1"/>
  <c r="BW45" s="1"/>
  <c r="O60"/>
  <c r="AS60" s="1"/>
  <c r="BW60" s="1"/>
  <c r="O34"/>
  <c r="AS34" s="1"/>
  <c r="BW34" s="1"/>
  <c r="O26"/>
  <c r="AS26" s="1"/>
  <c r="BW26" s="1"/>
  <c r="O12"/>
  <c r="AS12" s="1"/>
  <c r="BW12" s="1"/>
  <c r="O35"/>
  <c r="AS35" s="1"/>
  <c r="BW35" s="1"/>
  <c r="O49"/>
  <c r="AS49" s="1"/>
  <c r="BW49" s="1"/>
  <c r="O24"/>
  <c r="AS24" s="1"/>
  <c r="BW24" s="1"/>
  <c r="L11"/>
  <c r="AP11" s="1"/>
  <c r="BT11" s="1"/>
  <c r="L54"/>
  <c r="AP54" s="1"/>
  <c r="BT54" s="1"/>
  <c r="L46"/>
  <c r="AP46" s="1"/>
  <c r="BT46" s="1"/>
  <c r="L31"/>
  <c r="AP31" s="1"/>
  <c r="BT31" s="1"/>
  <c r="L9"/>
  <c r="AP9" s="1"/>
  <c r="BT9" s="1"/>
  <c r="L4"/>
  <c r="AP4" s="1"/>
  <c r="BT4" s="1"/>
  <c r="L29"/>
  <c r="AP29" s="1"/>
  <c r="BT29" s="1"/>
  <c r="L43"/>
  <c r="AP43" s="1"/>
  <c r="BT43" s="1"/>
  <c r="J36"/>
  <c r="AN36" s="1"/>
  <c r="BR36" s="1"/>
  <c r="J19"/>
  <c r="AN19" s="1"/>
  <c r="BR19" s="1"/>
  <c r="J60"/>
  <c r="AN60" s="1"/>
  <c r="BR60" s="1"/>
  <c r="J30"/>
  <c r="AN30" s="1"/>
  <c r="BR30" s="1"/>
  <c r="J55"/>
  <c r="AN55" s="1"/>
  <c r="BR55" s="1"/>
  <c r="J28"/>
  <c r="AN28" s="1"/>
  <c r="BR28" s="1"/>
  <c r="J27"/>
  <c r="AN27" s="1"/>
  <c r="BR27" s="1"/>
  <c r="J38"/>
  <c r="AN38" s="1"/>
  <c r="BR38" s="1"/>
  <c r="J32"/>
  <c r="AN32" s="1"/>
  <c r="BR32" s="1"/>
  <c r="N65"/>
  <c r="AR65" s="1"/>
  <c r="BV65" s="1"/>
  <c r="N67"/>
  <c r="AR67" s="1"/>
  <c r="BV67" s="1"/>
  <c r="I19"/>
  <c r="AM19" s="1"/>
  <c r="BQ19" s="1"/>
  <c r="I57"/>
  <c r="AM57" s="1"/>
  <c r="BQ57" s="1"/>
  <c r="I46"/>
  <c r="AM46" s="1"/>
  <c r="BQ46" s="1"/>
  <c r="I26"/>
  <c r="AM26" s="1"/>
  <c r="BQ26" s="1"/>
  <c r="I13"/>
  <c r="AM13" s="1"/>
  <c r="BQ13" s="1"/>
  <c r="I14"/>
  <c r="AM14" s="1"/>
  <c r="BQ14" s="1"/>
  <c r="I47"/>
  <c r="AM47" s="1"/>
  <c r="BQ47" s="1"/>
  <c r="I52"/>
  <c r="AM52" s="1"/>
  <c r="BQ52" s="1"/>
  <c r="I9"/>
  <c r="AM9" s="1"/>
  <c r="BQ9" s="1"/>
  <c r="M59"/>
  <c r="AQ59" s="1"/>
  <c r="BU59" s="1"/>
  <c r="M12"/>
  <c r="AQ12" s="1"/>
  <c r="BU12" s="1"/>
  <c r="M15"/>
  <c r="AQ15" s="1"/>
  <c r="BU15" s="1"/>
  <c r="M35"/>
  <c r="AQ35" s="1"/>
  <c r="BU35" s="1"/>
  <c r="M11"/>
  <c r="AQ11" s="1"/>
  <c r="BU11" s="1"/>
  <c r="M43"/>
  <c r="AQ43" s="1"/>
  <c r="BU43" s="1"/>
  <c r="M8"/>
  <c r="AQ8" s="1"/>
  <c r="BU8" s="1"/>
  <c r="M52"/>
  <c r="AQ52" s="1"/>
  <c r="BU52" s="1"/>
  <c r="M39"/>
  <c r="AQ39" s="1"/>
  <c r="BU39" s="1"/>
  <c r="I73"/>
  <c r="AM73" s="1"/>
  <c r="BQ73" s="1"/>
  <c r="M70"/>
  <c r="AQ70" s="1"/>
  <c r="BU70" s="1"/>
  <c r="M68"/>
  <c r="AQ68" s="1"/>
  <c r="BU68" s="1"/>
  <c r="L69"/>
  <c r="AP69" s="1"/>
  <c r="BT69" s="1"/>
  <c r="H59"/>
  <c r="AL59" s="1"/>
  <c r="BP59" s="1"/>
  <c r="N5"/>
  <c r="AR5" s="1"/>
  <c r="BV5" s="1"/>
  <c r="G46"/>
  <c r="AK46" s="1"/>
  <c r="BO46" s="1"/>
  <c r="O22"/>
  <c r="AS22" s="1"/>
  <c r="BW22" s="1"/>
  <c r="G3"/>
  <c r="AK3" s="1"/>
  <c r="BO3" s="1"/>
  <c r="H19"/>
  <c r="AL19" s="1"/>
  <c r="BP19" s="1"/>
  <c r="G15"/>
  <c r="AK15" s="1"/>
  <c r="BO15" s="1"/>
  <c r="K5"/>
  <c r="AO5" s="1"/>
  <c r="BS5" s="1"/>
  <c r="G35"/>
  <c r="AK35" s="1"/>
  <c r="BO35" s="1"/>
  <c r="I63"/>
  <c r="AM63" s="1"/>
  <c r="BQ63" s="1"/>
  <c r="H13"/>
  <c r="AL13" s="1"/>
  <c r="BP13" s="1"/>
  <c r="H54"/>
  <c r="AL54" s="1"/>
  <c r="BP54" s="1"/>
  <c r="J67"/>
  <c r="AN67" s="1"/>
  <c r="BR67" s="1"/>
  <c r="H39"/>
  <c r="AL39" s="1"/>
  <c r="BP39" s="1"/>
  <c r="H33"/>
  <c r="AL33" s="1"/>
  <c r="BP33" s="1"/>
  <c r="H26"/>
  <c r="AL26" s="1"/>
  <c r="BP26" s="1"/>
  <c r="H17"/>
  <c r="AL17" s="1"/>
  <c r="BP17" s="1"/>
  <c r="H10"/>
  <c r="AL10" s="1"/>
  <c r="BP10" s="1"/>
  <c r="H53"/>
  <c r="AL53" s="1"/>
  <c r="BP53" s="1"/>
  <c r="O67"/>
  <c r="AS67" s="1"/>
  <c r="BW67" s="1"/>
  <c r="O63"/>
  <c r="AS63" s="1"/>
  <c r="BW63" s="1"/>
  <c r="K54"/>
  <c r="AO54" s="1"/>
  <c r="BS54" s="1"/>
  <c r="K46"/>
  <c r="AO46" s="1"/>
  <c r="BS46" s="1"/>
  <c r="K58"/>
  <c r="AO58" s="1"/>
  <c r="BS58" s="1"/>
  <c r="K33"/>
  <c r="AO33" s="1"/>
  <c r="BS33" s="1"/>
  <c r="K47"/>
  <c r="AO47" s="1"/>
  <c r="BS47" s="1"/>
  <c r="K18"/>
  <c r="AO18" s="1"/>
  <c r="BS18" s="1"/>
  <c r="K17"/>
  <c r="AO17" s="1"/>
  <c r="BS17" s="1"/>
  <c r="K8"/>
  <c r="AO8" s="1"/>
  <c r="BS8" s="1"/>
  <c r="K56"/>
  <c r="AO56" s="1"/>
  <c r="BS56" s="1"/>
  <c r="N6"/>
  <c r="AR6" s="1"/>
  <c r="BV6" s="1"/>
  <c r="L73"/>
  <c r="AP73" s="1"/>
  <c r="BT73" s="1"/>
  <c r="K61"/>
  <c r="AO61" s="1"/>
  <c r="BS61" s="1"/>
  <c r="K67"/>
  <c r="AO67" s="1"/>
  <c r="BS67" s="1"/>
  <c r="H70"/>
  <c r="AL70" s="1"/>
  <c r="BP70" s="1"/>
  <c r="H71"/>
  <c r="AL71" s="1"/>
  <c r="BP71" s="1"/>
  <c r="N12"/>
  <c r="AR12" s="1"/>
  <c r="BV12" s="1"/>
  <c r="N37"/>
  <c r="AR37" s="1"/>
  <c r="BV37" s="1"/>
  <c r="N24"/>
  <c r="AR24" s="1"/>
  <c r="BV24" s="1"/>
  <c r="N43"/>
  <c r="AR43" s="1"/>
  <c r="BV43" s="1"/>
  <c r="N39"/>
  <c r="AR39" s="1"/>
  <c r="BV39" s="1"/>
  <c r="N31"/>
  <c r="AR31" s="1"/>
  <c r="BV31" s="1"/>
  <c r="N56"/>
  <c r="AR56" s="1"/>
  <c r="BV56" s="1"/>
  <c r="N29"/>
  <c r="AR29" s="1"/>
  <c r="BV29" s="1"/>
  <c r="H25"/>
  <c r="AL25" s="1"/>
  <c r="BP25" s="1"/>
  <c r="N73"/>
  <c r="AR73" s="1"/>
  <c r="BV73" s="1"/>
  <c r="O58"/>
  <c r="AS58" s="1"/>
  <c r="BW58" s="1"/>
  <c r="O48"/>
  <c r="AS48" s="1"/>
  <c r="BW48" s="1"/>
  <c r="O56"/>
  <c r="AS56" s="1"/>
  <c r="BW56" s="1"/>
  <c r="O53"/>
  <c r="AS53" s="1"/>
  <c r="BW53" s="1"/>
  <c r="O17"/>
  <c r="AS17" s="1"/>
  <c r="BW17" s="1"/>
  <c r="O33"/>
  <c r="AS33" s="1"/>
  <c r="BW33" s="1"/>
  <c r="O28"/>
  <c r="AS28" s="1"/>
  <c r="BW28" s="1"/>
  <c r="O23"/>
  <c r="AS23" s="1"/>
  <c r="BW23" s="1"/>
  <c r="L59"/>
  <c r="AP59" s="1"/>
  <c r="BT59" s="1"/>
  <c r="L48"/>
  <c r="AP48" s="1"/>
  <c r="BT48" s="1"/>
  <c r="L40"/>
  <c r="AP40" s="1"/>
  <c r="BT40" s="1"/>
  <c r="L10"/>
  <c r="AP10" s="1"/>
  <c r="BT10" s="1"/>
  <c r="L18"/>
  <c r="AP18" s="1"/>
  <c r="BT18" s="1"/>
  <c r="L30"/>
  <c r="AP30" s="1"/>
  <c r="BT30" s="1"/>
  <c r="L57"/>
  <c r="AP57" s="1"/>
  <c r="BT57" s="1"/>
  <c r="L14"/>
  <c r="AP14" s="1"/>
  <c r="BT14" s="1"/>
  <c r="L32"/>
  <c r="AP32" s="1"/>
  <c r="BT32" s="1"/>
  <c r="J41"/>
  <c r="AN41" s="1"/>
  <c r="BR41" s="1"/>
  <c r="J51"/>
  <c r="AN51" s="1"/>
  <c r="BR51" s="1"/>
  <c r="J3"/>
  <c r="AN3" s="1"/>
  <c r="BR3" s="1"/>
  <c r="J15"/>
  <c r="AN15" s="1"/>
  <c r="BR15" s="1"/>
  <c r="J24"/>
  <c r="AN24" s="1"/>
  <c r="BR24" s="1"/>
  <c r="J29"/>
  <c r="AN29" s="1"/>
  <c r="BR29" s="1"/>
  <c r="J59"/>
  <c r="AN59" s="1"/>
  <c r="BR59" s="1"/>
  <c r="J5"/>
  <c r="AN5" s="1"/>
  <c r="BR5" s="1"/>
  <c r="J31"/>
  <c r="AN31" s="1"/>
  <c r="BR31" s="1"/>
  <c r="N68"/>
  <c r="AR68" s="1"/>
  <c r="BV68" s="1"/>
  <c r="I51"/>
  <c r="AM51" s="1"/>
  <c r="BQ51" s="1"/>
  <c r="I58"/>
  <c r="AM58" s="1"/>
  <c r="BQ58" s="1"/>
  <c r="I56"/>
  <c r="AM56" s="1"/>
  <c r="BQ56" s="1"/>
  <c r="I30"/>
  <c r="AM30" s="1"/>
  <c r="BQ30" s="1"/>
  <c r="I49"/>
  <c r="AM49" s="1"/>
  <c r="BQ49" s="1"/>
  <c r="I24"/>
  <c r="AM24" s="1"/>
  <c r="BQ24" s="1"/>
  <c r="I28"/>
  <c r="AM28" s="1"/>
  <c r="BQ28" s="1"/>
  <c r="I29"/>
  <c r="AM29" s="1"/>
  <c r="BQ29" s="1"/>
  <c r="I7"/>
  <c r="AM7" s="1"/>
  <c r="BQ7" s="1"/>
  <c r="I55"/>
  <c r="AM55" s="1"/>
  <c r="BQ55" s="1"/>
  <c r="M5"/>
  <c r="AQ5" s="1"/>
  <c r="BU5" s="1"/>
  <c r="M40"/>
  <c r="AQ40" s="1"/>
  <c r="BU40" s="1"/>
  <c r="M26"/>
  <c r="AQ26" s="1"/>
  <c r="BU26" s="1"/>
  <c r="M30"/>
  <c r="AQ30" s="1"/>
  <c r="BU30" s="1"/>
  <c r="M25"/>
  <c r="AQ25" s="1"/>
  <c r="BU25" s="1"/>
  <c r="M41"/>
  <c r="AQ41" s="1"/>
  <c r="BU41" s="1"/>
  <c r="M29"/>
  <c r="AQ29" s="1"/>
  <c r="BU29" s="1"/>
  <c r="M23"/>
  <c r="AQ23" s="1"/>
  <c r="BU23" s="1"/>
  <c r="M32"/>
  <c r="AQ32" s="1"/>
  <c r="BU32" s="1"/>
  <c r="I72"/>
  <c r="AM72" s="1"/>
  <c r="BQ72" s="1"/>
  <c r="M69"/>
  <c r="AQ69" s="1"/>
  <c r="BU69" s="1"/>
  <c r="L71"/>
  <c r="AP71" s="1"/>
  <c r="BT71" s="1"/>
  <c r="L63"/>
  <c r="AP63" s="1"/>
  <c r="BT63" s="1"/>
  <c r="G25"/>
  <c r="AK25" s="1"/>
  <c r="BO25" s="1"/>
  <c r="K59"/>
  <c r="AO59" s="1"/>
  <c r="BS59" s="1"/>
  <c r="G60"/>
  <c r="AK60" s="1"/>
  <c r="BO60" s="1"/>
  <c r="M20"/>
  <c r="AQ20" s="1"/>
  <c r="BU20" s="1"/>
  <c r="G23"/>
  <c r="AK23" s="1"/>
  <c r="BO23" s="1"/>
  <c r="L21"/>
  <c r="AP21" s="1"/>
  <c r="BT21" s="1"/>
  <c r="K21"/>
  <c r="AO21" s="1"/>
  <c r="BS21" s="1"/>
  <c r="H37"/>
  <c r="AL37" s="1"/>
  <c r="BP37" s="1"/>
  <c r="N59"/>
  <c r="AR59" s="1"/>
  <c r="BV59" s="1"/>
  <c r="K7"/>
  <c r="AO7" s="1"/>
  <c r="BS7" s="1"/>
  <c r="J69"/>
  <c r="AN69" s="1"/>
  <c r="BR69" s="1"/>
  <c r="I69"/>
  <c r="AM69" s="1"/>
  <c r="BQ69" s="1"/>
  <c r="H21"/>
  <c r="AL21" s="1"/>
  <c r="BP21" s="1"/>
  <c r="H29"/>
  <c r="AL29" s="1"/>
  <c r="BP29" s="1"/>
  <c r="H56"/>
  <c r="AL56" s="1"/>
  <c r="BP56" s="1"/>
  <c r="K53"/>
  <c r="AO53" s="1"/>
  <c r="BS53" s="1"/>
  <c r="K41"/>
  <c r="AO41" s="1"/>
  <c r="BS41" s="1"/>
  <c r="K30"/>
  <c r="AO30" s="1"/>
  <c r="BS30" s="1"/>
  <c r="K23"/>
  <c r="AO23" s="1"/>
  <c r="BS23" s="1"/>
  <c r="K29"/>
  <c r="AO29" s="1"/>
  <c r="BS29" s="1"/>
  <c r="K45"/>
  <c r="AO45" s="1"/>
  <c r="BS45" s="1"/>
  <c r="K28"/>
  <c r="AO28" s="1"/>
  <c r="BS28" s="1"/>
  <c r="K26"/>
  <c r="AO26" s="1"/>
  <c r="BS26" s="1"/>
  <c r="H41"/>
  <c r="AL41" s="1"/>
  <c r="BP41" s="1"/>
  <c r="L72"/>
  <c r="AP72" s="1"/>
  <c r="BT72" s="1"/>
  <c r="K64"/>
  <c r="AO64" s="1"/>
  <c r="BS64" s="1"/>
  <c r="H65"/>
  <c r="AL65" s="1"/>
  <c r="BP65" s="1"/>
  <c r="N60"/>
  <c r="AR60" s="1"/>
  <c r="BV60" s="1"/>
  <c r="N8"/>
  <c r="AR8" s="1"/>
  <c r="BV8" s="1"/>
  <c r="N35"/>
  <c r="AR35" s="1"/>
  <c r="BV35" s="1"/>
  <c r="N57"/>
  <c r="AR57" s="1"/>
  <c r="BV57" s="1"/>
  <c r="N11"/>
  <c r="AR11" s="1"/>
  <c r="BV11" s="1"/>
  <c r="N44"/>
  <c r="AR44" s="1"/>
  <c r="BV44" s="1"/>
  <c r="N46"/>
  <c r="AR46" s="1"/>
  <c r="BV46" s="1"/>
  <c r="N58"/>
  <c r="AR58" s="1"/>
  <c r="BV58" s="1"/>
  <c r="N54"/>
  <c r="AR54" s="1"/>
  <c r="BV54" s="1"/>
  <c r="N72"/>
  <c r="AR72" s="1"/>
  <c r="BV72" s="1"/>
  <c r="O39"/>
  <c r="AS39" s="1"/>
  <c r="BW39" s="1"/>
  <c r="O8"/>
  <c r="AS8" s="1"/>
  <c r="BW8" s="1"/>
  <c r="O42"/>
  <c r="AS42" s="1"/>
  <c r="BW42" s="1"/>
  <c r="O44"/>
  <c r="AS44" s="1"/>
  <c r="BW44" s="1"/>
  <c r="O46"/>
  <c r="AS46" s="1"/>
  <c r="BW46" s="1"/>
  <c r="O3"/>
  <c r="AS3" s="1"/>
  <c r="BW3" s="1"/>
  <c r="O36"/>
  <c r="AS36" s="1"/>
  <c r="BW36" s="1"/>
  <c r="O38"/>
  <c r="AS38" s="1"/>
  <c r="BW38" s="1"/>
  <c r="L26"/>
  <c r="AP26" s="1"/>
  <c r="BT26" s="1"/>
  <c r="L12"/>
  <c r="AP12" s="1"/>
  <c r="BT12" s="1"/>
  <c r="L55"/>
  <c r="AP55" s="1"/>
  <c r="BT55" s="1"/>
  <c r="L60"/>
  <c r="AP60" s="1"/>
  <c r="BT60" s="1"/>
  <c r="L24"/>
  <c r="AP24" s="1"/>
  <c r="BT24" s="1"/>
  <c r="L39"/>
  <c r="AP39" s="1"/>
  <c r="BT39" s="1"/>
  <c r="L23"/>
  <c r="AP23" s="1"/>
  <c r="BT23" s="1"/>
  <c r="L37"/>
  <c r="AP37" s="1"/>
  <c r="BT37" s="1"/>
  <c r="J6"/>
  <c r="AN6" s="1"/>
  <c r="BR6" s="1"/>
  <c r="J56"/>
  <c r="AN56" s="1"/>
  <c r="BR56" s="1"/>
  <c r="J35"/>
  <c r="AN35" s="1"/>
  <c r="BR35" s="1"/>
  <c r="J22"/>
  <c r="AN22" s="1"/>
  <c r="BR22" s="1"/>
  <c r="J21"/>
  <c r="AN21" s="1"/>
  <c r="BR21" s="1"/>
  <c r="J40"/>
  <c r="AN40" s="1"/>
  <c r="BR40" s="1"/>
  <c r="J34"/>
  <c r="AN34" s="1"/>
  <c r="BR34" s="1"/>
  <c r="J44"/>
  <c r="AN44" s="1"/>
  <c r="BR44" s="1"/>
  <c r="J57"/>
  <c r="AN57" s="1"/>
  <c r="BR57" s="1"/>
  <c r="J18"/>
  <c r="AN18" s="1"/>
  <c r="BR18" s="1"/>
  <c r="N64"/>
  <c r="AR64" s="1"/>
  <c r="BV64" s="1"/>
  <c r="N20"/>
  <c r="AR20" s="1"/>
  <c r="BV20" s="1"/>
  <c r="I20"/>
  <c r="AM20" s="1"/>
  <c r="BQ20" s="1"/>
  <c r="I11"/>
  <c r="AM11" s="1"/>
  <c r="BQ11" s="1"/>
  <c r="I45"/>
  <c r="AM45" s="1"/>
  <c r="BQ45" s="1"/>
  <c r="I15"/>
  <c r="AM15" s="1"/>
  <c r="BQ15" s="1"/>
  <c r="I53"/>
  <c r="AM53" s="1"/>
  <c r="BQ53" s="1"/>
  <c r="I38"/>
  <c r="AM38" s="1"/>
  <c r="BQ38" s="1"/>
  <c r="I59"/>
  <c r="AM59" s="1"/>
  <c r="BQ59" s="1"/>
  <c r="I42"/>
  <c r="AM42" s="1"/>
  <c r="BQ42" s="1"/>
  <c r="I27"/>
  <c r="AM27" s="1"/>
  <c r="BQ27" s="1"/>
  <c r="I5"/>
  <c r="AM5" s="1"/>
  <c r="BQ5" s="1"/>
  <c r="M7"/>
  <c r="AQ7" s="1"/>
  <c r="BU7" s="1"/>
  <c r="M46"/>
  <c r="AQ46" s="1"/>
  <c r="BU46" s="1"/>
  <c r="M60"/>
  <c r="AQ60" s="1"/>
  <c r="BU60" s="1"/>
  <c r="M31"/>
  <c r="AQ31" s="1"/>
  <c r="BU31" s="1"/>
  <c r="M18"/>
  <c r="AQ18" s="1"/>
  <c r="BU18" s="1"/>
  <c r="M44"/>
  <c r="AQ44" s="1"/>
  <c r="BU44" s="1"/>
  <c r="M10"/>
  <c r="AQ10" s="1"/>
  <c r="BU10" s="1"/>
  <c r="M36"/>
  <c r="AQ36" s="1"/>
  <c r="BU36" s="1"/>
  <c r="M33"/>
  <c r="AQ33" s="1"/>
  <c r="BU33" s="1"/>
  <c r="M65"/>
  <c r="AQ65" s="1"/>
  <c r="BU65" s="1"/>
  <c r="L66"/>
  <c r="AP66" s="1"/>
  <c r="BT66" s="1"/>
  <c r="L70"/>
  <c r="AP70" s="1"/>
  <c r="BT70" s="1"/>
  <c r="G55"/>
  <c r="AK55" s="1"/>
  <c r="BO55" s="1"/>
  <c r="N22"/>
  <c r="AR22" s="1"/>
  <c r="BV22" s="1"/>
  <c r="G34"/>
  <c r="AK34" s="1"/>
  <c r="BO34" s="1"/>
  <c r="J63"/>
  <c r="AN63" s="1"/>
  <c r="BR63" s="1"/>
  <c r="G63"/>
  <c r="P140" i="11" s="1"/>
  <c r="J64" i="2"/>
  <c r="AN64" s="1"/>
  <c r="BR64" s="1"/>
  <c r="G8"/>
  <c r="P85" i="11" s="1"/>
  <c r="G48" i="2"/>
  <c r="AK48" s="1"/>
  <c r="BO48" s="1"/>
  <c r="K6"/>
  <c r="AO6" s="1"/>
  <c r="BS6" s="1"/>
  <c r="I71"/>
  <c r="AM71" s="1"/>
  <c r="BQ71" s="1"/>
  <c r="H5"/>
  <c r="AL5" s="1"/>
  <c r="BP5" s="1"/>
  <c r="O62"/>
  <c r="AS62" s="1"/>
  <c r="BW62" s="1"/>
  <c r="H11"/>
  <c r="AL11" s="1"/>
  <c r="BP11" s="1"/>
  <c r="H12"/>
  <c r="AL12" s="1"/>
  <c r="BP12" s="1"/>
  <c r="H28"/>
  <c r="AL28" s="1"/>
  <c r="BP28" s="1"/>
  <c r="K32"/>
  <c r="AO32" s="1"/>
  <c r="BS32" s="1"/>
  <c r="J62"/>
  <c r="AN62" s="1"/>
  <c r="BR62" s="1"/>
  <c r="I70"/>
  <c r="AM70" s="1"/>
  <c r="BQ70" s="1"/>
  <c r="O5"/>
  <c r="AS5" s="1"/>
  <c r="BW5" s="1"/>
  <c r="H22"/>
  <c r="AL22" s="1"/>
  <c r="BP22" s="1"/>
  <c r="H14"/>
  <c r="AL14" s="1"/>
  <c r="BP14" s="1"/>
  <c r="H38"/>
  <c r="AL38" s="1"/>
  <c r="BP38" s="1"/>
  <c r="H8"/>
  <c r="AL8" s="1"/>
  <c r="BP8" s="1"/>
  <c r="H32"/>
  <c r="AL32" s="1"/>
  <c r="BP32" s="1"/>
  <c r="H20"/>
  <c r="AL20" s="1"/>
  <c r="BP20" s="1"/>
  <c r="H40"/>
  <c r="AL40" s="1"/>
  <c r="BP40" s="1"/>
  <c r="H23"/>
  <c r="AL23" s="1"/>
  <c r="BP23" s="1"/>
  <c r="O64"/>
  <c r="AS64" s="1"/>
  <c r="BW64" s="1"/>
  <c r="O59"/>
  <c r="AS59" s="1"/>
  <c r="BW59" s="1"/>
  <c r="K36"/>
  <c r="AO36" s="1"/>
  <c r="BS36" s="1"/>
  <c r="K27"/>
  <c r="AO27" s="1"/>
  <c r="BS27" s="1"/>
  <c r="K34"/>
  <c r="AO34" s="1"/>
  <c r="BS34" s="1"/>
  <c r="K10"/>
  <c r="AO10" s="1"/>
  <c r="BS10" s="1"/>
  <c r="K3"/>
  <c r="AO3" s="1"/>
  <c r="BS3" s="1"/>
  <c r="K48"/>
  <c r="AO48" s="1"/>
  <c r="BS48" s="1"/>
  <c r="K60"/>
  <c r="AO60" s="1"/>
  <c r="BS60" s="1"/>
  <c r="K44"/>
  <c r="AO44" s="1"/>
  <c r="BS44" s="1"/>
  <c r="J73"/>
  <c r="AN73" s="1"/>
  <c r="BR73" s="1"/>
  <c r="K65"/>
  <c r="AO65" s="1"/>
  <c r="BS65" s="1"/>
  <c r="H63"/>
  <c r="AL63" s="1"/>
  <c r="BP63" s="1"/>
  <c r="N32"/>
  <c r="AR32" s="1"/>
  <c r="BV32" s="1"/>
  <c r="N28"/>
  <c r="AR28" s="1"/>
  <c r="BV28" s="1"/>
  <c r="N15"/>
  <c r="AR15" s="1"/>
  <c r="BV15" s="1"/>
  <c r="N13"/>
  <c r="AR13" s="1"/>
  <c r="BV13" s="1"/>
  <c r="N52"/>
  <c r="AR52" s="1"/>
  <c r="BV52" s="1"/>
  <c r="N30"/>
  <c r="AR30" s="1"/>
  <c r="BV30" s="1"/>
  <c r="N27"/>
  <c r="AR27" s="1"/>
  <c r="BV27" s="1"/>
  <c r="N34"/>
  <c r="AR34" s="1"/>
  <c r="BV34" s="1"/>
  <c r="N49"/>
  <c r="AR49" s="1"/>
  <c r="BV49" s="1"/>
  <c r="K22"/>
  <c r="AO22" s="1"/>
  <c r="BS22" s="1"/>
  <c r="O41"/>
  <c r="AS41" s="1"/>
  <c r="BW41" s="1"/>
  <c r="O52"/>
  <c r="AS52" s="1"/>
  <c r="BW52" s="1"/>
  <c r="O11"/>
  <c r="AS11" s="1"/>
  <c r="BW11" s="1"/>
  <c r="O4"/>
  <c r="AS4" s="1"/>
  <c r="BW4" s="1"/>
  <c r="O27"/>
  <c r="AS27" s="1"/>
  <c r="BW27" s="1"/>
  <c r="O19"/>
  <c r="AS19" s="1"/>
  <c r="BW19" s="1"/>
  <c r="O51"/>
  <c r="AS51" s="1"/>
  <c r="BW51" s="1"/>
  <c r="O25"/>
  <c r="AS25" s="1"/>
  <c r="BW25" s="1"/>
  <c r="L15"/>
  <c r="AP15" s="1"/>
  <c r="BT15" s="1"/>
  <c r="L38"/>
  <c r="AP38" s="1"/>
  <c r="BT38" s="1"/>
  <c r="L58"/>
  <c r="AP58" s="1"/>
  <c r="BT58" s="1"/>
  <c r="L53"/>
  <c r="AP53" s="1"/>
  <c r="BT53" s="1"/>
  <c r="L52"/>
  <c r="AP52" s="1"/>
  <c r="BT52" s="1"/>
  <c r="L47"/>
  <c r="AP47" s="1"/>
  <c r="BT47" s="1"/>
  <c r="L19"/>
  <c r="AP19" s="1"/>
  <c r="BT19" s="1"/>
  <c r="L34"/>
  <c r="AP34" s="1"/>
  <c r="BT34" s="1"/>
  <c r="J20"/>
  <c r="AN20" s="1"/>
  <c r="BR20" s="1"/>
  <c r="J13"/>
  <c r="AN13" s="1"/>
  <c r="BR13" s="1"/>
  <c r="J53"/>
  <c r="AN53" s="1"/>
  <c r="BR53" s="1"/>
  <c r="J10"/>
  <c r="AN10" s="1"/>
  <c r="BR10" s="1"/>
  <c r="J9"/>
  <c r="AN9" s="1"/>
  <c r="BR9" s="1"/>
  <c r="J48"/>
  <c r="AN48" s="1"/>
  <c r="BR48" s="1"/>
  <c r="J45"/>
  <c r="AN45" s="1"/>
  <c r="BR45" s="1"/>
  <c r="J49"/>
  <c r="AN49" s="1"/>
  <c r="BR49" s="1"/>
  <c r="J14"/>
  <c r="AN14" s="1"/>
  <c r="BR14" s="1"/>
  <c r="J4"/>
  <c r="AN4" s="1"/>
  <c r="BR4" s="1"/>
  <c r="N69"/>
  <c r="AR69" s="1"/>
  <c r="BV69" s="1"/>
  <c r="I35"/>
  <c r="AM35" s="1"/>
  <c r="BQ35" s="1"/>
  <c r="I33"/>
  <c r="AM33" s="1"/>
  <c r="BQ33" s="1"/>
  <c r="I18"/>
  <c r="AM18" s="1"/>
  <c r="BQ18" s="1"/>
  <c r="I23"/>
  <c r="AM23" s="1"/>
  <c r="BQ23" s="1"/>
  <c r="I54"/>
  <c r="AM54" s="1"/>
  <c r="BQ54" s="1"/>
  <c r="I36"/>
  <c r="AM36" s="1"/>
  <c r="BQ36" s="1"/>
  <c r="I34"/>
  <c r="AM34" s="1"/>
  <c r="BQ34" s="1"/>
  <c r="I44"/>
  <c r="AM44" s="1"/>
  <c r="BQ44" s="1"/>
  <c r="I43"/>
  <c r="AM43" s="1"/>
  <c r="BQ43" s="1"/>
  <c r="I32"/>
  <c r="AM32" s="1"/>
  <c r="BQ32" s="1"/>
  <c r="M37"/>
  <c r="AQ37" s="1"/>
  <c r="BU37" s="1"/>
  <c r="M42"/>
  <c r="AQ42" s="1"/>
  <c r="BU42" s="1"/>
  <c r="M45"/>
  <c r="AQ45" s="1"/>
  <c r="BU45" s="1"/>
  <c r="M57"/>
  <c r="AQ57" s="1"/>
  <c r="BU57" s="1"/>
  <c r="M3"/>
  <c r="M53"/>
  <c r="AQ53" s="1"/>
  <c r="BU53" s="1"/>
  <c r="M55"/>
  <c r="AQ55" s="1"/>
  <c r="BU55" s="1"/>
  <c r="M9"/>
  <c r="AQ9" s="1"/>
  <c r="BU9" s="1"/>
  <c r="M54"/>
  <c r="AQ54" s="1"/>
  <c r="BU54" s="1"/>
  <c r="M66"/>
  <c r="AQ66" s="1"/>
  <c r="BU66" s="1"/>
  <c r="M67"/>
  <c r="AQ67" s="1"/>
  <c r="BU67" s="1"/>
  <c r="H73"/>
  <c r="AL73" s="1"/>
  <c r="BP73" s="1"/>
  <c r="L61"/>
  <c r="AP61" s="1"/>
  <c r="BT61" s="1"/>
  <c r="L62"/>
  <c r="AP62" s="1"/>
  <c r="BT62" s="1"/>
  <c r="G73"/>
  <c r="P150" i="11" s="1"/>
  <c r="L49" i="2"/>
  <c r="AP49" s="1"/>
  <c r="BT49" s="1"/>
  <c r="G43"/>
  <c r="P120" i="11" s="1"/>
  <c r="I67" i="2"/>
  <c r="AM67" s="1"/>
  <c r="BQ67" s="1"/>
  <c r="O21"/>
  <c r="AS21" s="1"/>
  <c r="BW21" s="1"/>
  <c r="K66"/>
  <c r="AO66" s="1"/>
  <c r="BS66" s="1"/>
  <c r="G36"/>
  <c r="AK36" s="1"/>
  <c r="BO36" s="1"/>
  <c r="F72"/>
  <c r="AJ72" s="1"/>
  <c r="BN72" s="1"/>
  <c r="G16"/>
  <c r="AK16" s="1"/>
  <c r="BO16" s="1"/>
  <c r="F54"/>
  <c r="AJ54" s="1"/>
  <c r="BN54" s="1"/>
  <c r="L6"/>
  <c r="AP6" s="1"/>
  <c r="BT6" s="1"/>
  <c r="M22"/>
  <c r="AQ22" s="1"/>
  <c r="BU22" s="1"/>
  <c r="H4"/>
  <c r="AL4" s="1"/>
  <c r="BP4" s="1"/>
  <c r="L22"/>
  <c r="AP22" s="1"/>
  <c r="BT22" s="1"/>
  <c r="L7"/>
  <c r="AP7" s="1"/>
  <c r="BT7" s="1"/>
  <c r="J66"/>
  <c r="AN66" s="1"/>
  <c r="BR66" s="1"/>
  <c r="H55"/>
  <c r="AL55" s="1"/>
  <c r="BP55" s="1"/>
  <c r="H7"/>
  <c r="AL7" s="1"/>
  <c r="BP7" s="1"/>
  <c r="O68"/>
  <c r="AS68" s="1"/>
  <c r="BW68" s="1"/>
  <c r="J71"/>
  <c r="AN71" s="1"/>
  <c r="BR71" s="1"/>
  <c r="H47"/>
  <c r="AL47" s="1"/>
  <c r="BP47" s="1"/>
  <c r="H31"/>
  <c r="AL31" s="1"/>
  <c r="BP31" s="1"/>
  <c r="H49"/>
  <c r="AL49" s="1"/>
  <c r="BP49" s="1"/>
  <c r="H9"/>
  <c r="AL9" s="1"/>
  <c r="BP9" s="1"/>
  <c r="H60"/>
  <c r="AL60" s="1"/>
  <c r="BP60" s="1"/>
  <c r="H42"/>
  <c r="AL42" s="1"/>
  <c r="BP42" s="1"/>
  <c r="H52"/>
  <c r="AL52" s="1"/>
  <c r="BP52" s="1"/>
  <c r="H48"/>
  <c r="AL48" s="1"/>
  <c r="BP48" s="1"/>
  <c r="O70"/>
  <c r="AS70" s="1"/>
  <c r="BW70" s="1"/>
  <c r="O20"/>
  <c r="AS20" s="1"/>
  <c r="BW20" s="1"/>
  <c r="K19"/>
  <c r="AO19" s="1"/>
  <c r="BS19" s="1"/>
  <c r="K15"/>
  <c r="AO15" s="1"/>
  <c r="BS15" s="1"/>
  <c r="K40"/>
  <c r="AO40" s="1"/>
  <c r="BS40" s="1"/>
  <c r="K25"/>
  <c r="AO25" s="1"/>
  <c r="BS25" s="1"/>
  <c r="K51"/>
  <c r="AO51" s="1"/>
  <c r="BS51" s="1"/>
  <c r="K57"/>
  <c r="AO57" s="1"/>
  <c r="BS57" s="1"/>
  <c r="K24"/>
  <c r="AO24" s="1"/>
  <c r="BS24" s="1"/>
  <c r="K14"/>
  <c r="AO14" s="1"/>
  <c r="BS14" s="1"/>
  <c r="J72"/>
  <c r="AN72" s="1"/>
  <c r="BR72" s="1"/>
  <c r="K63"/>
  <c r="AO63" s="1"/>
  <c r="BS63" s="1"/>
  <c r="L17"/>
  <c r="AP17" s="1"/>
  <c r="BT17" s="1"/>
  <c r="H62"/>
  <c r="AL62" s="1"/>
  <c r="BP62" s="1"/>
  <c r="N51"/>
  <c r="AR51" s="1"/>
  <c r="BV51" s="1"/>
  <c r="N14"/>
  <c r="AR14" s="1"/>
  <c r="BV14" s="1"/>
  <c r="N19"/>
  <c r="AR19" s="1"/>
  <c r="BV19" s="1"/>
  <c r="N42"/>
  <c r="AR42" s="1"/>
  <c r="BV42" s="1"/>
  <c r="N16"/>
  <c r="AR16" s="1"/>
  <c r="BV16" s="1"/>
  <c r="N17"/>
  <c r="AR17" s="1"/>
  <c r="BV17" s="1"/>
  <c r="N23"/>
  <c r="AR23" s="1"/>
  <c r="BV23" s="1"/>
  <c r="N36"/>
  <c r="AR36" s="1"/>
  <c r="BV36" s="1"/>
  <c r="H30"/>
  <c r="AL30" s="1"/>
  <c r="BP30" s="1"/>
  <c r="O6"/>
  <c r="O31"/>
  <c r="AS31" s="1"/>
  <c r="BW31" s="1"/>
  <c r="O10"/>
  <c r="AS10" s="1"/>
  <c r="BW10" s="1"/>
  <c r="O18"/>
  <c r="AS18" s="1"/>
  <c r="BW18" s="1"/>
  <c r="O15"/>
  <c r="AS15" s="1"/>
  <c r="BW15" s="1"/>
  <c r="O55"/>
  <c r="AS55" s="1"/>
  <c r="BW55" s="1"/>
  <c r="O37"/>
  <c r="AS37" s="1"/>
  <c r="BW37" s="1"/>
  <c r="O29"/>
  <c r="AS29" s="1"/>
  <c r="BW29" s="1"/>
  <c r="O32"/>
  <c r="AS32" s="1"/>
  <c r="BW32" s="1"/>
  <c r="L42"/>
  <c r="AP42" s="1"/>
  <c r="BT42" s="1"/>
  <c r="L45"/>
  <c r="AP45" s="1"/>
  <c r="BT45" s="1"/>
  <c r="L8"/>
  <c r="AP8" s="1"/>
  <c r="BT8" s="1"/>
  <c r="L13"/>
  <c r="AP13" s="1"/>
  <c r="BT13" s="1"/>
  <c r="L56"/>
  <c r="AP56" s="1"/>
  <c r="BT56" s="1"/>
  <c r="L33"/>
  <c r="AP33" s="1"/>
  <c r="BT33" s="1"/>
  <c r="L27"/>
  <c r="AP27" s="1"/>
  <c r="BT27" s="1"/>
  <c r="L41"/>
  <c r="AP41" s="1"/>
  <c r="BT41" s="1"/>
  <c r="J54"/>
  <c r="AN54" s="1"/>
  <c r="BR54" s="1"/>
  <c r="J26"/>
  <c r="AN26" s="1"/>
  <c r="BR26" s="1"/>
  <c r="J52"/>
  <c r="AN52" s="1"/>
  <c r="BR52" s="1"/>
  <c r="J33"/>
  <c r="AN33" s="1"/>
  <c r="BR33" s="1"/>
  <c r="J16"/>
  <c r="AN16" s="1"/>
  <c r="BR16" s="1"/>
  <c r="J42"/>
  <c r="AN42" s="1"/>
  <c r="BR42" s="1"/>
  <c r="J7"/>
  <c r="AN7" s="1"/>
  <c r="BR7" s="1"/>
  <c r="J47"/>
  <c r="AN47" s="1"/>
  <c r="BR47" s="1"/>
  <c r="J25"/>
  <c r="AN25" s="1"/>
  <c r="BR25" s="1"/>
  <c r="N62"/>
  <c r="AR62" s="1"/>
  <c r="BV62" s="1"/>
  <c r="N70"/>
  <c r="AR70" s="1"/>
  <c r="BV70" s="1"/>
  <c r="M73"/>
  <c r="AQ73" s="1"/>
  <c r="BU73" s="1"/>
  <c r="I6"/>
  <c r="AM6" s="1"/>
  <c r="BQ6" s="1"/>
  <c r="I25"/>
  <c r="AM25" s="1"/>
  <c r="BQ25" s="1"/>
  <c r="I41"/>
  <c r="AM41" s="1"/>
  <c r="BQ41" s="1"/>
  <c r="I4"/>
  <c r="AM4" s="1"/>
  <c r="BQ4" s="1"/>
  <c r="I22"/>
  <c r="AM22" s="1"/>
  <c r="BQ22" s="1"/>
  <c r="I60"/>
  <c r="AM60" s="1"/>
  <c r="BQ60" s="1"/>
  <c r="I31"/>
  <c r="AM31" s="1"/>
  <c r="BQ31" s="1"/>
  <c r="I16"/>
  <c r="AM16" s="1"/>
  <c r="BQ16" s="1"/>
  <c r="I10"/>
  <c r="AM10" s="1"/>
  <c r="BQ10" s="1"/>
  <c r="M6"/>
  <c r="AQ6" s="1"/>
  <c r="BU6" s="1"/>
  <c r="M56"/>
  <c r="AQ56" s="1"/>
  <c r="BU56" s="1"/>
  <c r="M47"/>
  <c r="AQ47" s="1"/>
  <c r="BU47" s="1"/>
  <c r="M17"/>
  <c r="AQ17" s="1"/>
  <c r="BU17" s="1"/>
  <c r="M14"/>
  <c r="AQ14" s="1"/>
  <c r="BU14" s="1"/>
  <c r="M27"/>
  <c r="AQ27" s="1"/>
  <c r="BU27" s="1"/>
  <c r="M19"/>
  <c r="AQ19" s="1"/>
  <c r="BU19" s="1"/>
  <c r="M49"/>
  <c r="AQ49" s="1"/>
  <c r="BU49" s="1"/>
  <c r="M13"/>
  <c r="AQ13" s="1"/>
  <c r="BU13" s="1"/>
  <c r="M61"/>
  <c r="AQ61" s="1"/>
  <c r="BU61" s="1"/>
  <c r="M64"/>
  <c r="AQ64" s="1"/>
  <c r="BU64" s="1"/>
  <c r="H72"/>
  <c r="AL72" s="1"/>
  <c r="BP72" s="1"/>
  <c r="L64"/>
  <c r="AP64" s="1"/>
  <c r="BT64" s="1"/>
  <c r="L67"/>
  <c r="AP67" s="1"/>
  <c r="BT67" s="1"/>
  <c r="G38"/>
  <c r="AK38" s="1"/>
  <c r="BO38" s="1"/>
  <c r="I62"/>
  <c r="AM62" s="1"/>
  <c r="BQ62" s="1"/>
  <c r="O71"/>
  <c r="AS71" s="1"/>
  <c r="BW71" s="1"/>
  <c r="H69"/>
  <c r="AL69" s="1"/>
  <c r="BP69" s="1"/>
  <c r="N7"/>
  <c r="AR7" s="1"/>
  <c r="BV7" s="1"/>
  <c r="G13"/>
  <c r="AK13" s="1"/>
  <c r="BO13" s="1"/>
  <c r="G52"/>
  <c r="AK52" s="1"/>
  <c r="BO52" s="1"/>
  <c r="G57"/>
  <c r="P134" i="11" s="1"/>
  <c r="J61" i="2"/>
  <c r="AN61" s="1"/>
  <c r="BR61" s="1"/>
  <c r="H16"/>
  <c r="AL16" s="1"/>
  <c r="BP16" s="1"/>
  <c r="H18"/>
  <c r="AL18" s="1"/>
  <c r="BP18" s="1"/>
  <c r="I65"/>
  <c r="AM65" s="1"/>
  <c r="BQ65" s="1"/>
  <c r="H6"/>
  <c r="AL6" s="1"/>
  <c r="BP6" s="1"/>
  <c r="O7"/>
  <c r="AS7" s="1"/>
  <c r="BW7" s="1"/>
  <c r="H43"/>
  <c r="AL43" s="1"/>
  <c r="BP43" s="1"/>
  <c r="O65"/>
  <c r="AS65" s="1"/>
  <c r="BW65" s="1"/>
  <c r="J65"/>
  <c r="AN65" s="1"/>
  <c r="BR65" s="1"/>
  <c r="I64"/>
  <c r="AM64" s="1"/>
  <c r="BQ64" s="1"/>
  <c r="I61"/>
  <c r="AM61" s="1"/>
  <c r="BQ61" s="1"/>
  <c r="J68"/>
  <c r="AN68" s="1"/>
  <c r="BR68" s="1"/>
  <c r="I68"/>
  <c r="AM68" s="1"/>
  <c r="BQ68" s="1"/>
  <c r="H51"/>
  <c r="AL51" s="1"/>
  <c r="BP51" s="1"/>
  <c r="H58"/>
  <c r="AL58" s="1"/>
  <c r="BP58" s="1"/>
  <c r="H46"/>
  <c r="AL46" s="1"/>
  <c r="BP46" s="1"/>
  <c r="H34"/>
  <c r="AL34" s="1"/>
  <c r="BP34" s="1"/>
  <c r="H44"/>
  <c r="AL44" s="1"/>
  <c r="BP44" s="1"/>
  <c r="H36"/>
  <c r="AL36" s="1"/>
  <c r="BP36" s="1"/>
  <c r="H35"/>
  <c r="AL35" s="1"/>
  <c r="BP35" s="1"/>
  <c r="H3"/>
  <c r="AL3" s="1"/>
  <c r="BP3" s="1"/>
  <c r="K20"/>
  <c r="AO20" s="1"/>
  <c r="BS20" s="1"/>
  <c r="O69"/>
  <c r="AS69" s="1"/>
  <c r="BW69" s="1"/>
  <c r="L20"/>
  <c r="AP20" s="1"/>
  <c r="BT20" s="1"/>
  <c r="K52"/>
  <c r="AO52" s="1"/>
  <c r="BS52" s="1"/>
  <c r="K42"/>
  <c r="AO42" s="1"/>
  <c r="BS42" s="1"/>
  <c r="K35"/>
  <c r="AO35" s="1"/>
  <c r="BS35" s="1"/>
  <c r="K55"/>
  <c r="AO55" s="1"/>
  <c r="BS55" s="1"/>
  <c r="K39"/>
  <c r="AO39" s="1"/>
  <c r="BS39" s="1"/>
  <c r="K13"/>
  <c r="AO13" s="1"/>
  <c r="BS13" s="1"/>
  <c r="K11"/>
  <c r="AO11" s="1"/>
  <c r="BS11" s="1"/>
  <c r="K9"/>
  <c r="AO9" s="1"/>
  <c r="BS9" s="1"/>
  <c r="K70"/>
  <c r="AO70" s="1"/>
  <c r="BS70" s="1"/>
  <c r="K68"/>
  <c r="AO68" s="1"/>
  <c r="BS68" s="1"/>
  <c r="H68"/>
  <c r="AL68" s="1"/>
  <c r="BP68" s="1"/>
  <c r="H64"/>
  <c r="AL64" s="1"/>
  <c r="BP64" s="1"/>
  <c r="N45"/>
  <c r="AR45" s="1"/>
  <c r="BV45" s="1"/>
  <c r="N53"/>
  <c r="AR53" s="1"/>
  <c r="BV53" s="1"/>
  <c r="N3"/>
  <c r="AR3" s="1"/>
  <c r="BV3" s="1"/>
  <c r="N33"/>
  <c r="AR33" s="1"/>
  <c r="BV33" s="1"/>
  <c r="N10"/>
  <c r="AR10" s="1"/>
  <c r="BV10" s="1"/>
  <c r="N4"/>
  <c r="N38"/>
  <c r="AR38" s="1"/>
  <c r="BV38" s="1"/>
  <c r="N55"/>
  <c r="AR55" s="1"/>
  <c r="BV55" s="1"/>
  <c r="H24"/>
  <c r="AL24" s="1"/>
  <c r="BP24" s="1"/>
  <c r="K73"/>
  <c r="AO73" s="1"/>
  <c r="BS73" s="1"/>
  <c r="O57"/>
  <c r="AS57" s="1"/>
  <c r="BW57" s="1"/>
  <c r="O14"/>
  <c r="AS14" s="1"/>
  <c r="BW14" s="1"/>
  <c r="O40"/>
  <c r="AS40" s="1"/>
  <c r="BW40" s="1"/>
  <c r="O16"/>
  <c r="AS16" s="1"/>
  <c r="BW16" s="1"/>
  <c r="O47"/>
  <c r="AS47" s="1"/>
  <c r="BW47" s="1"/>
  <c r="O43"/>
  <c r="AS43" s="1"/>
  <c r="BW43" s="1"/>
  <c r="O30"/>
  <c r="AS30" s="1"/>
  <c r="BW30" s="1"/>
  <c r="O54"/>
  <c r="AS54" s="1"/>
  <c r="BW54" s="1"/>
  <c r="O9"/>
  <c r="AS9" s="1"/>
  <c r="BW9" s="1"/>
  <c r="L36"/>
  <c r="AP36" s="1"/>
  <c r="BT36" s="1"/>
  <c r="L51"/>
  <c r="AP51" s="1"/>
  <c r="BT51" s="1"/>
  <c r="L28"/>
  <c r="AP28" s="1"/>
  <c r="BT28" s="1"/>
  <c r="L25"/>
  <c r="AP25" s="1"/>
  <c r="BT25" s="1"/>
  <c r="L16"/>
  <c r="AP16" s="1"/>
  <c r="BT16" s="1"/>
  <c r="L44"/>
  <c r="AP44" s="1"/>
  <c r="BT44" s="1"/>
  <c r="L35"/>
  <c r="AP35" s="1"/>
  <c r="BT35" s="1"/>
  <c r="L3"/>
  <c r="AP3" s="1"/>
  <c r="BT3" s="1"/>
  <c r="J43"/>
  <c r="AN43" s="1"/>
  <c r="BR43" s="1"/>
  <c r="J39"/>
  <c r="AN39" s="1"/>
  <c r="BR39" s="1"/>
  <c r="J17"/>
  <c r="AN17" s="1"/>
  <c r="BR17" s="1"/>
  <c r="J12"/>
  <c r="AN12" s="1"/>
  <c r="BR12" s="1"/>
  <c r="J46"/>
  <c r="AN46" s="1"/>
  <c r="BR46" s="1"/>
  <c r="J8"/>
  <c r="AN8" s="1"/>
  <c r="BR8" s="1"/>
  <c r="J23"/>
  <c r="AN23" s="1"/>
  <c r="BR23" s="1"/>
  <c r="J11"/>
  <c r="AN11" s="1"/>
  <c r="BR11" s="1"/>
  <c r="J37"/>
  <c r="AN37" s="1"/>
  <c r="BR37" s="1"/>
  <c r="N63"/>
  <c r="AR63" s="1"/>
  <c r="BV63" s="1"/>
  <c r="N61"/>
  <c r="AR61" s="1"/>
  <c r="BV61" s="1"/>
  <c r="M72"/>
  <c r="AQ72" s="1"/>
  <c r="BU72" s="1"/>
  <c r="I48"/>
  <c r="AM48" s="1"/>
  <c r="BQ48" s="1"/>
  <c r="I37"/>
  <c r="AM37" s="1"/>
  <c r="BQ37" s="1"/>
  <c r="I3"/>
  <c r="I17"/>
  <c r="AM17" s="1"/>
  <c r="BQ17" s="1"/>
  <c r="I12"/>
  <c r="AM12" s="1"/>
  <c r="BQ12" s="1"/>
  <c r="I8"/>
  <c r="AM8" s="1"/>
  <c r="BQ8" s="1"/>
  <c r="I39"/>
  <c r="AM39" s="1"/>
  <c r="BQ39" s="1"/>
  <c r="I21"/>
  <c r="AM21" s="1"/>
  <c r="BQ21" s="1"/>
  <c r="I40"/>
  <c r="AM40" s="1"/>
  <c r="BQ40" s="1"/>
  <c r="M21"/>
  <c r="AQ21" s="1"/>
  <c r="BU21" s="1"/>
  <c r="M48"/>
  <c r="AQ48" s="1"/>
  <c r="BU48" s="1"/>
  <c r="M4"/>
  <c r="AQ4" s="1"/>
  <c r="BU4" s="1"/>
  <c r="M58"/>
  <c r="AQ58" s="1"/>
  <c r="BU58" s="1"/>
  <c r="M34"/>
  <c r="AQ34" s="1"/>
  <c r="BU34" s="1"/>
  <c r="M24"/>
  <c r="AQ24" s="1"/>
  <c r="BU24" s="1"/>
  <c r="M51"/>
  <c r="AQ51" s="1"/>
  <c r="BU51" s="1"/>
  <c r="M38"/>
  <c r="AQ38" s="1"/>
  <c r="BU38" s="1"/>
  <c r="M28"/>
  <c r="AQ28" s="1"/>
  <c r="BU28" s="1"/>
  <c r="M16"/>
  <c r="AQ16" s="1"/>
  <c r="BU16" s="1"/>
  <c r="M62"/>
  <c r="AQ62" s="1"/>
  <c r="BU62" s="1"/>
  <c r="M63"/>
  <c r="AQ63" s="1"/>
  <c r="BU63" s="1"/>
  <c r="L65"/>
  <c r="AP65" s="1"/>
  <c r="BT65" s="1"/>
  <c r="L68"/>
  <c r="AP68" s="1"/>
  <c r="BT68" s="1"/>
  <c r="G62"/>
  <c r="AK62" s="1"/>
  <c r="BO62" s="1"/>
  <c r="L5"/>
  <c r="AP5" s="1"/>
  <c r="BT5" s="1"/>
  <c r="G41"/>
  <c r="P118" i="11" s="1"/>
  <c r="N21" i="2"/>
  <c r="AR21" s="1"/>
  <c r="BV21" s="1"/>
  <c r="O72"/>
  <c r="B19" i="3" s="1"/>
  <c r="G66" i="2"/>
  <c r="AK66" s="1"/>
  <c r="BO66" s="1"/>
  <c r="G7"/>
  <c r="P84" i="11" s="1"/>
  <c r="N71" i="2"/>
  <c r="AR71" s="1"/>
  <c r="BV71" s="1"/>
  <c r="J58"/>
  <c r="AN58" s="1"/>
  <c r="BR58" s="1"/>
  <c r="H15"/>
  <c r="AL15" s="1"/>
  <c r="BP15" s="1"/>
  <c r="G14"/>
  <c r="P91" i="11" s="1"/>
  <c r="AK8" i="2"/>
  <c r="BO8" s="1"/>
  <c r="O131" i="11"/>
  <c r="P112"/>
  <c r="P132"/>
  <c r="P100"/>
  <c r="P111"/>
  <c r="AK32" i="2"/>
  <c r="BO32" s="1"/>
  <c r="P109" i="11"/>
  <c r="AK49" i="2"/>
  <c r="BO49" s="1"/>
  <c r="P126" i="11"/>
  <c r="AM2" i="2"/>
  <c r="AJ63"/>
  <c r="BN63" s="1"/>
  <c r="O140" i="11"/>
  <c r="AK64" i="2"/>
  <c r="BO64" s="1"/>
  <c r="P141" i="11"/>
  <c r="AK65" i="2"/>
  <c r="BO65" s="1"/>
  <c r="P142" i="11"/>
  <c r="AK17" i="2"/>
  <c r="BO17" s="1"/>
  <c r="P94" i="11"/>
  <c r="AK70" i="2"/>
  <c r="BO70" s="1"/>
  <c r="P147" i="11"/>
  <c r="AK51" i="2"/>
  <c r="BO51" s="1"/>
  <c r="P128" i="11"/>
  <c r="AK12" i="2"/>
  <c r="BO12" s="1"/>
  <c r="P89" i="11"/>
  <c r="AK44" i="2"/>
  <c r="BO44" s="1"/>
  <c r="P121" i="11"/>
  <c r="AK29" i="2"/>
  <c r="BO29" s="1"/>
  <c r="P106" i="11"/>
  <c r="AK19" i="2"/>
  <c r="BO19" s="1"/>
  <c r="P96" i="11"/>
  <c r="AK59" i="2"/>
  <c r="BO59" s="1"/>
  <c r="P136" i="11"/>
  <c r="AJ68" i="2"/>
  <c r="BN68" s="1"/>
  <c r="O145" i="11"/>
  <c r="AJ66" i="2"/>
  <c r="BN66" s="1"/>
  <c r="O143" i="11"/>
  <c r="AJ8" i="2"/>
  <c r="BN8" s="1"/>
  <c r="O85" i="11"/>
  <c r="O133"/>
  <c r="AJ56" i="2"/>
  <c r="BN56" s="1"/>
  <c r="AJ35"/>
  <c r="BN35" s="1"/>
  <c r="O112" i="11"/>
  <c r="O123"/>
  <c r="AJ46" i="2"/>
  <c r="BN46" s="1"/>
  <c r="O119" i="11"/>
  <c r="AJ42" i="2"/>
  <c r="BN42" s="1"/>
  <c r="AJ4"/>
  <c r="BN4" s="1"/>
  <c r="O81" i="11"/>
  <c r="AJ30" i="2"/>
  <c r="BN30" s="1"/>
  <c r="O107" i="11"/>
  <c r="AJ20" i="2"/>
  <c r="BN20" s="1"/>
  <c r="O97" i="11"/>
  <c r="O115"/>
  <c r="AJ38" i="2"/>
  <c r="BN38" s="1"/>
  <c r="AJ16"/>
  <c r="BN16" s="1"/>
  <c r="O93" i="11"/>
  <c r="BT2" i="2"/>
  <c r="AK40"/>
  <c r="BO40" s="1"/>
  <c r="P117" i="11"/>
  <c r="AK18" i="2"/>
  <c r="BO18" s="1"/>
  <c r="P95" i="11"/>
  <c r="O147"/>
  <c r="AJ70" i="2"/>
  <c r="BN70" s="1"/>
  <c r="AS61"/>
  <c r="BW61" s="1"/>
  <c r="AK6"/>
  <c r="BO6" s="1"/>
  <c r="P83" i="11"/>
  <c r="AK4" i="2"/>
  <c r="BO4" s="1"/>
  <c r="P81" i="11"/>
  <c r="AK30" i="2"/>
  <c r="BO30" s="1"/>
  <c r="P107" i="11"/>
  <c r="AK54" i="2"/>
  <c r="BO54" s="1"/>
  <c r="P131" i="11"/>
  <c r="AK33" i="2"/>
  <c r="BO33" s="1"/>
  <c r="P110" i="11"/>
  <c r="AK20" i="2"/>
  <c r="BO20" s="1"/>
  <c r="P97" i="11"/>
  <c r="AK45" i="2"/>
  <c r="BO45" s="1"/>
  <c r="P122" i="11"/>
  <c r="AJ59" i="2"/>
  <c r="BN59" s="1"/>
  <c r="O136" i="11"/>
  <c r="AJ65" i="2"/>
  <c r="BN65" s="1"/>
  <c r="O142" i="11"/>
  <c r="AJ9" i="2"/>
  <c r="BN9" s="1"/>
  <c r="O86" i="11"/>
  <c r="AJ64" i="2"/>
  <c r="BN64" s="1"/>
  <c r="O141" i="11"/>
  <c r="AJ67" i="2"/>
  <c r="BN67" s="1"/>
  <c r="O144" i="11"/>
  <c r="AJ57" i="2"/>
  <c r="BN57" s="1"/>
  <c r="O134" i="11"/>
  <c r="O100"/>
  <c r="AJ23" i="2"/>
  <c r="BN23" s="1"/>
  <c r="AJ39"/>
  <c r="BN39" s="1"/>
  <c r="O116" i="11"/>
  <c r="AJ47" i="2"/>
  <c r="BN47" s="1"/>
  <c r="O124" i="11"/>
  <c r="O90"/>
  <c r="AJ13" i="2"/>
  <c r="BN13" s="1"/>
  <c r="AJ21"/>
  <c r="BN21" s="1"/>
  <c r="O98" i="11"/>
  <c r="AJ37" i="2"/>
  <c r="BN37" s="1"/>
  <c r="O114" i="11"/>
  <c r="AJ48" i="2"/>
  <c r="BN48" s="1"/>
  <c r="O125" i="11"/>
  <c r="AJ41" i="2"/>
  <c r="BN41" s="1"/>
  <c r="O118" i="11"/>
  <c r="BP2" i="2"/>
  <c r="AK42"/>
  <c r="BO42" s="1"/>
  <c r="P119" i="11"/>
  <c r="P124"/>
  <c r="AK47" i="2"/>
  <c r="BO47" s="1"/>
  <c r="O110" i="11"/>
  <c r="AJ33" i="2"/>
  <c r="BN33" s="1"/>
  <c r="AJ36"/>
  <c r="BN36" s="1"/>
  <c r="O113" i="11"/>
  <c r="AJ27" i="2"/>
  <c r="BN27" s="1"/>
  <c r="O104" i="11"/>
  <c r="AO2" i="2"/>
  <c r="AR2"/>
  <c r="AK37"/>
  <c r="BO37" s="1"/>
  <c r="P114" i="11"/>
  <c r="AN2" i="2"/>
  <c r="AK69"/>
  <c r="BO69" s="1"/>
  <c r="P146" i="11"/>
  <c r="AK67" i="2"/>
  <c r="BO67" s="1"/>
  <c r="P144" i="11"/>
  <c r="AK5" i="2"/>
  <c r="BO5" s="1"/>
  <c r="P82" i="11"/>
  <c r="AK21" i="2"/>
  <c r="BO21" s="1"/>
  <c r="P98" i="11"/>
  <c r="AJ58" i="2"/>
  <c r="BN58" s="1"/>
  <c r="O135" i="11"/>
  <c r="O139"/>
  <c r="AJ62" i="2"/>
  <c r="BN62" s="1"/>
  <c r="AJ55"/>
  <c r="BN55" s="1"/>
  <c r="O132" i="11"/>
  <c r="AJ14" i="2"/>
  <c r="BN14" s="1"/>
  <c r="O91" i="11"/>
  <c r="AJ43" i="2"/>
  <c r="BN43" s="1"/>
  <c r="O120" i="11"/>
  <c r="AJ32" i="2"/>
  <c r="BN32" s="1"/>
  <c r="O109" i="11"/>
  <c r="O83"/>
  <c r="AJ6" i="2"/>
  <c r="BN6" s="1"/>
  <c r="O122" i="11"/>
  <c r="AJ45" i="2"/>
  <c r="BN45" s="1"/>
  <c r="AJ24"/>
  <c r="BN24" s="1"/>
  <c r="O101" i="11"/>
  <c r="O111"/>
  <c r="AJ34" i="2"/>
  <c r="BN34" s="1"/>
  <c r="AJ10"/>
  <c r="BN10" s="1"/>
  <c r="O87" i="11"/>
  <c r="AJ15" i="2"/>
  <c r="BN15" s="1"/>
  <c r="O92" i="11"/>
  <c r="AK58" i="2"/>
  <c r="BO58" s="1"/>
  <c r="P135" i="11"/>
  <c r="AK9" i="2"/>
  <c r="BO9" s="1"/>
  <c r="P86" i="11"/>
  <c r="AJ31" i="2"/>
  <c r="BN31" s="1"/>
  <c r="O108" i="11"/>
  <c r="O126"/>
  <c r="AJ49" i="2"/>
  <c r="BN49" s="1"/>
  <c r="AK26"/>
  <c r="BO26" s="1"/>
  <c r="P103" i="11"/>
  <c r="AK27" i="2"/>
  <c r="BO27" s="1"/>
  <c r="P104" i="11"/>
  <c r="AS2" i="2"/>
  <c r="AK2"/>
  <c r="P79" i="11"/>
  <c r="AK28" i="2"/>
  <c r="BO28" s="1"/>
  <c r="P105" i="11"/>
  <c r="P130"/>
  <c r="AK53" i="2"/>
  <c r="BO53" s="1"/>
  <c r="AJ71"/>
  <c r="BN71" s="1"/>
  <c r="O148" i="11"/>
  <c r="O103"/>
  <c r="AJ26" i="2"/>
  <c r="BN26" s="1"/>
  <c r="O95" i="11"/>
  <c r="AJ18" i="2"/>
  <c r="BN18" s="1"/>
  <c r="AJ5"/>
  <c r="BN5" s="1"/>
  <c r="O82" i="11"/>
  <c r="O137"/>
  <c r="AJ60" i="2"/>
  <c r="BN60" s="1"/>
  <c r="O121" i="11"/>
  <c r="AJ44" i="2"/>
  <c r="BN44" s="1"/>
  <c r="AJ12"/>
  <c r="BN12" s="1"/>
  <c r="O89" i="11"/>
  <c r="O130"/>
  <c r="AJ53" i="2"/>
  <c r="BN53" s="1"/>
  <c r="O129" i="11"/>
  <c r="AJ52" i="2"/>
  <c r="BN52" s="1"/>
  <c r="AJ11"/>
  <c r="BN11" s="1"/>
  <c r="O88" i="11"/>
  <c r="AK39" i="2"/>
  <c r="BO39" s="1"/>
  <c r="P116" i="11"/>
  <c r="AJ51" i="2"/>
  <c r="BN51" s="1"/>
  <c r="O128" i="11"/>
  <c r="AJ29" i="2"/>
  <c r="BN29" s="1"/>
  <c r="O106" i="11"/>
  <c r="AJ25" i="2"/>
  <c r="BN25" s="1"/>
  <c r="O102" i="11"/>
  <c r="AK22" i="2"/>
  <c r="BO22" s="1"/>
  <c r="P99" i="11"/>
  <c r="AK68" i="2"/>
  <c r="BO68" s="1"/>
  <c r="P145" i="11"/>
  <c r="P148"/>
  <c r="AK71" i="2"/>
  <c r="BO71" s="1"/>
  <c r="AK31"/>
  <c r="BO31" s="1"/>
  <c r="P108" i="11"/>
  <c r="AK10" i="2"/>
  <c r="BO10" s="1"/>
  <c r="P87" i="11"/>
  <c r="AK56" i="2"/>
  <c r="BO56" s="1"/>
  <c r="P133" i="11"/>
  <c r="AK11" i="2"/>
  <c r="BO11" s="1"/>
  <c r="P88" i="11"/>
  <c r="AQ2" i="2"/>
  <c r="AJ61"/>
  <c r="BN61" s="1"/>
  <c r="O138" i="11"/>
  <c r="O146"/>
  <c r="AJ69" i="2"/>
  <c r="BN69" s="1"/>
  <c r="O94" i="11"/>
  <c r="AJ17" i="2"/>
  <c r="BN17" s="1"/>
  <c r="AJ28"/>
  <c r="BN28" s="1"/>
  <c r="O105" i="11"/>
  <c r="AJ2" i="2"/>
  <c r="O79" i="11"/>
  <c r="O99"/>
  <c r="AJ22" i="2"/>
  <c r="BN22" s="1"/>
  <c r="O117" i="11"/>
  <c r="AJ40" i="2"/>
  <c r="BN40" s="1"/>
  <c r="O80" i="11"/>
  <c r="AJ3" i="2"/>
  <c r="BN3" s="1"/>
  <c r="O96" i="11"/>
  <c r="AJ19" i="2"/>
  <c r="BN19" s="1"/>
  <c r="AJ7"/>
  <c r="BN7" s="1"/>
  <c r="O84" i="11"/>
  <c r="P123" l="1"/>
  <c r="P80"/>
  <c r="P115"/>
  <c r="AK43" i="2"/>
  <c r="BO43" s="1"/>
  <c r="P102" i="11"/>
  <c r="O149"/>
  <c r="F74" i="2"/>
  <c r="K74"/>
  <c r="P125" i="11"/>
  <c r="P93"/>
  <c r="AK73" i="2"/>
  <c r="BO73" s="1"/>
  <c r="P113" i="11"/>
  <c r="P137"/>
  <c r="P139"/>
  <c r="P90"/>
  <c r="P143"/>
  <c r="AK7" i="2"/>
  <c r="BO7" s="1"/>
  <c r="B17" i="3"/>
  <c r="J74" i="2"/>
  <c r="I74"/>
  <c r="N74"/>
  <c r="M74"/>
  <c r="L74"/>
  <c r="G74"/>
  <c r="AK57"/>
  <c r="BO57" s="1"/>
  <c r="H74"/>
  <c r="O74"/>
  <c r="B24" i="3" s="1"/>
  <c r="B18"/>
  <c r="AK63" i="2"/>
  <c r="BO63" s="1"/>
  <c r="P129" i="11"/>
  <c r="AS72" i="2"/>
  <c r="BW72" s="1"/>
  <c r="G19" i="3" s="1"/>
  <c r="AM3" i="2"/>
  <c r="BQ3" s="1"/>
  <c r="AR4"/>
  <c r="BV4" s="1"/>
  <c r="AS6"/>
  <c r="BW6" s="1"/>
  <c r="AQ3"/>
  <c r="BU3" s="1"/>
  <c r="AK14"/>
  <c r="BO14" s="1"/>
  <c r="G18" i="3"/>
  <c r="BT74" i="2"/>
  <c r="AK41"/>
  <c r="BO41" s="1"/>
  <c r="P92" i="11"/>
  <c r="AP74" i="2"/>
  <c r="AL74"/>
  <c r="BP74"/>
  <c r="BQ2"/>
  <c r="AJ74"/>
  <c r="BN2"/>
  <c r="BN74" s="1"/>
  <c r="BO2"/>
  <c r="BU2"/>
  <c r="AN74"/>
  <c r="BR2"/>
  <c r="BR74" s="1"/>
  <c r="BS2"/>
  <c r="BS74" s="1"/>
  <c r="AO74"/>
  <c r="BV2"/>
  <c r="BW2"/>
  <c r="AM74" l="1"/>
  <c r="AR74"/>
  <c r="B20" i="3"/>
  <c r="AS74" i="2"/>
  <c r="AQ74"/>
  <c r="BU74"/>
  <c r="BQ74"/>
  <c r="BV74"/>
  <c r="BO74"/>
  <c r="AK74"/>
  <c r="BW74"/>
  <c r="G24" i="3" s="1"/>
  <c r="G17"/>
  <c r="G20" s="1"/>
</calcChain>
</file>

<file path=xl/sharedStrings.xml><?xml version="1.0" encoding="utf-8"?>
<sst xmlns="http://schemas.openxmlformats.org/spreadsheetml/2006/main" count="3489" uniqueCount="299">
  <si>
    <t>Profesinė kvalifikacija</t>
  </si>
  <si>
    <t>Vidaus ligų gydytojas</t>
  </si>
  <si>
    <t>Gydytojas vaikų reumatologas</t>
  </si>
  <si>
    <t>Vaikų ligų gydytojas</t>
  </si>
  <si>
    <t>Gydytojas pulmonologas</t>
  </si>
  <si>
    <t>Gydytojas dermatovenerologas</t>
  </si>
  <si>
    <t>Gydytojas odontologas ortopedas</t>
  </si>
  <si>
    <t>Gydytojas infektologas</t>
  </si>
  <si>
    <t>Gydytojas kardiologas</t>
  </si>
  <si>
    <t>Gydytojas otorinolaringologas</t>
  </si>
  <si>
    <t>Gydytojas neurologas</t>
  </si>
  <si>
    <t>Darbo medicinos gydytojas</t>
  </si>
  <si>
    <t>Gydytojas oftalmologas</t>
  </si>
  <si>
    <t>Gydytojas akušeris-ginekologas</t>
  </si>
  <si>
    <t>Gydytojas chirurgas</t>
  </si>
  <si>
    <t>Gydytojas vaikų neurologas</t>
  </si>
  <si>
    <t>Gydytojas urologas</t>
  </si>
  <si>
    <t>Sporto medicinos gydytojas</t>
  </si>
  <si>
    <t>Gydytojas vaikų kardiologas</t>
  </si>
  <si>
    <t>Gydytojas endokrinologas</t>
  </si>
  <si>
    <t>Gydytojas gastroenterologas</t>
  </si>
  <si>
    <t>Šeimos gydytojas</t>
  </si>
  <si>
    <t>Gydytojas vaikų alergologas</t>
  </si>
  <si>
    <t>Gydytojas psichiatras</t>
  </si>
  <si>
    <t>Gydytojas neurochirurgas</t>
  </si>
  <si>
    <t>Fizinės medicinos ir reabilitacijos gydytojas</t>
  </si>
  <si>
    <t>Gydytojas reumatologas</t>
  </si>
  <si>
    <t>Teismo medicinos gydytojas</t>
  </si>
  <si>
    <t>Gydytojas radiologas</t>
  </si>
  <si>
    <t>Gydytojas vaikų pulmonologas</t>
  </si>
  <si>
    <t>Gydytojas dietologas</t>
  </si>
  <si>
    <t>Gydytojas burnos chirurgas</t>
  </si>
  <si>
    <t>Gydytojas vaikų ir paauglių psichiatras</t>
  </si>
  <si>
    <t>Gydytojas alergologas ir klinikinis imunologas</t>
  </si>
  <si>
    <t>Gydytojas vaikų nefrologas</t>
  </si>
  <si>
    <t>Gydytojas vaikų endokrinologas</t>
  </si>
  <si>
    <t>Gydytojas neonatologas</t>
  </si>
  <si>
    <t>Abdominalinės chirurgijos gydytojas</t>
  </si>
  <si>
    <t>Gydytojas ortopedas traumatologas</t>
  </si>
  <si>
    <t>Gydytojas onkologas radioterapeutas</t>
  </si>
  <si>
    <t>Laboratorinės medicinos gydytojas</t>
  </si>
  <si>
    <t>Gydytojas vaikų chirurgas</t>
  </si>
  <si>
    <t>Kraujagyslių chirurgijos gydytojas</t>
  </si>
  <si>
    <t>Gydytojas nefrologas</t>
  </si>
  <si>
    <t>Vaikų infekcinių ligų gydytojas</t>
  </si>
  <si>
    <t>Gydytojas vaikų gastroenterologas</t>
  </si>
  <si>
    <t>Gydytojas odontologas</t>
  </si>
  <si>
    <t>Gydytojas onkologas chemoterapeutas</t>
  </si>
  <si>
    <t>Akušeris</t>
  </si>
  <si>
    <t>Gydytojas krūtinės chirurgas</t>
  </si>
  <si>
    <t>Gydytojas hematologas</t>
  </si>
  <si>
    <t>Širdies chirurgijos gydytojas</t>
  </si>
  <si>
    <t>Gydytojas veido ir žandikaulių chirurgas</t>
  </si>
  <si>
    <t>Gydytojas klinikinis toksikologas</t>
  </si>
  <si>
    <t>Vaikų intensyviosios terapijos gydytojas</t>
  </si>
  <si>
    <t>Gydytojas burnos, veido ir žandikaulių chirurgas</t>
  </si>
  <si>
    <t>Gydytojas periodontologas</t>
  </si>
  <si>
    <t>Bendrosios praktikos slaugytojas</t>
  </si>
  <si>
    <t>Gydytojas anesteziologas reanimatologas</t>
  </si>
  <si>
    <t>Gydytojas vaikų hematologas</t>
  </si>
  <si>
    <t>Plastinės ir rekonstrukcinės chirurgijos gydytojas</t>
  </si>
  <si>
    <t>Dantų technikas</t>
  </si>
  <si>
    <t>Gydytojas ortodontas</t>
  </si>
  <si>
    <t>Gydytojas vaikų odontologas</t>
  </si>
  <si>
    <t>Gydytojas genetikas</t>
  </si>
  <si>
    <t>Gydytojo odontologo padėjėjas</t>
  </si>
  <si>
    <t>Gydytojas patologas</t>
  </si>
  <si>
    <t>Gydytojas endodontologas</t>
  </si>
  <si>
    <t>Medicinos gydytojas</t>
  </si>
  <si>
    <t>Burnos higienistas</t>
  </si>
  <si>
    <t>Bendrosios praktikos slaugytojo profesinė kvalifikacija ir išplėstinės praktikos slaugytojo profesinė kvalifikacija</t>
  </si>
  <si>
    <t>Gydytojas geriatras</t>
  </si>
  <si>
    <t>Gydytojas klinikinis farmakologas</t>
  </si>
  <si>
    <t>Skubiosios medicinos gydytojas</t>
  </si>
  <si>
    <t>VISO</t>
  </si>
  <si>
    <t>Medicinos praktika</t>
  </si>
  <si>
    <t>Visos</t>
  </si>
  <si>
    <t>Odontologijos ir burnos priežiūros praktika</t>
  </si>
  <si>
    <t>Slaugos ir akušerijos praktika</t>
  </si>
  <si>
    <t>Prielaidos tipas</t>
  </si>
  <si>
    <t>Licencijų grupė</t>
  </si>
  <si>
    <t>Plėtros prognozė</t>
  </si>
  <si>
    <t>Paklausa</t>
  </si>
  <si>
    <t>Pasiūla</t>
  </si>
  <si>
    <t>Absolventų įsidarbinimas sveikatos specialistais</t>
  </si>
  <si>
    <t xml:space="preserve">Išėjimas į pensiją </t>
  </si>
  <si>
    <t>Išėjimas iš sveikatos specialisto darbo (ne pensinio amžiaus asmenims)</t>
  </si>
  <si>
    <t>Pasirinkto scenarijaus aprašas</t>
  </si>
  <si>
    <t>Naudojamas scenarijus</t>
  </si>
  <si>
    <t>scenarijus</t>
  </si>
  <si>
    <t>Naudojami coef</t>
  </si>
  <si>
    <t>KOEFICIENTAI MODELIUI</t>
  </si>
  <si>
    <t>Poreikio prognozė 2021</t>
  </si>
  <si>
    <t>Poreikio prognozė 2022</t>
  </si>
  <si>
    <t>Poreikio prognozė 2023</t>
  </si>
  <si>
    <t>Poreikio prognozė 2024</t>
  </si>
  <si>
    <t>Poreikio prognozė 2025</t>
  </si>
  <si>
    <t>Poreikio prognozė 2026</t>
  </si>
  <si>
    <t>Poreikio prognozė 2027</t>
  </si>
  <si>
    <t>Poreikio prognozė 2028</t>
  </si>
  <si>
    <t>optimistinis</t>
  </si>
  <si>
    <t>Scenarijus</t>
  </si>
  <si>
    <t>bazinis</t>
  </si>
  <si>
    <t>Išeisiantys į pensiją 2021</t>
  </si>
  <si>
    <t>Išeisiantys į pensiją 2022</t>
  </si>
  <si>
    <t>Išeisiantys į pensiją 2023</t>
  </si>
  <si>
    <t>Išeisiantys į pensiją 2024</t>
  </si>
  <si>
    <t>Išeisiantys į pensiją 2025</t>
  </si>
  <si>
    <t>Išeisiantys į pensiją 2026</t>
  </si>
  <si>
    <t>Išeisiantys į pensiją 2027</t>
  </si>
  <si>
    <t>Išeisiantys į pensiją 2028</t>
  </si>
  <si>
    <t>min</t>
  </si>
  <si>
    <t>max</t>
  </si>
  <si>
    <t>average</t>
  </si>
  <si>
    <t>pesimistinis</t>
  </si>
  <si>
    <t>Išeisiantys iš darbo 2021</t>
  </si>
  <si>
    <t>Išeisiantys iš darbo 2022</t>
  </si>
  <si>
    <t>Išeisiantys iš darbo 2023</t>
  </si>
  <si>
    <t>Išeisiantys iš darbo 2024</t>
  </si>
  <si>
    <t>Išeisiantys iš darbo 2025</t>
  </si>
  <si>
    <t>Išeisiantys iš darbo 2026</t>
  </si>
  <si>
    <t>Išeisiantys iš darbo 2027</t>
  </si>
  <si>
    <t>Išeisiantys iš darbo 2028</t>
  </si>
  <si>
    <t>Naudojami iseinanciu skaičiais, skaičiuojami nuo 2018 metų duomenų</t>
  </si>
  <si>
    <t>I PAKOPA</t>
  </si>
  <si>
    <t>Slauga</t>
  </si>
  <si>
    <t>Burnos priežiūra</t>
  </si>
  <si>
    <t>Medicinos technologijos</t>
  </si>
  <si>
    <t>Vientisosios studijos</t>
  </si>
  <si>
    <t>Istojimo metai</t>
  </si>
  <si>
    <t>tapusiu pirma kart mediku</t>
  </si>
  <si>
    <t>istojusiu</t>
  </si>
  <si>
    <t>po 3</t>
  </si>
  <si>
    <t>po 4</t>
  </si>
  <si>
    <t>po 5</t>
  </si>
  <si>
    <t>po 6</t>
  </si>
  <si>
    <t>po 7</t>
  </si>
  <si>
    <t>po 2</t>
  </si>
  <si>
    <t>po 1</t>
  </si>
  <si>
    <t>PROGNOZĖ</t>
  </si>
  <si>
    <t>tikimybe kad taps pirma kart mediku</t>
  </si>
  <si>
    <t>po 8</t>
  </si>
  <si>
    <t>po 9</t>
  </si>
  <si>
    <t>po 10</t>
  </si>
  <si>
    <t>Gydytojai odontologai iseje I rezidentura</t>
  </si>
  <si>
    <t>SCENARIJAI</t>
  </si>
  <si>
    <t>Gydytojas odontologas (be isejusiu I rezidentura)</t>
  </si>
  <si>
    <t>minimum</t>
  </si>
  <si>
    <t>optimistine</t>
  </si>
  <si>
    <t>Rezidentūra</t>
  </si>
  <si>
    <t>#N/A</t>
  </si>
  <si>
    <t>Gydytojas odontologas (ziureti kita lapa)</t>
  </si>
  <si>
    <t>Odontologijos krypties specialistai</t>
  </si>
  <si>
    <t>SCENARIJAi</t>
  </si>
  <si>
    <t>Naudojamas tas pats tikimybinis modelis kaip ir bazinio scenarijaus atveju, su papildoma prielaida, kad naudojamos ne vidutinės metinės absolventų įsidarbinimo reikšmės, bet minimali reikšmė fiksuota analizės laikotarpyje.</t>
  </si>
  <si>
    <t>Naudojamas tas pats tikimybinis modelis kaip ir bazinio scenarijaus atveju, su papildoma prielaida, kad naudojamos ne vidutinės metinės absolventų įsidarbinimo reikšmės, bet daroma prielaida, kad įsidarbina visi (100 %) įstojusių į medicinos ir sveikatos studijas studentų.</t>
  </si>
  <si>
    <t>nauji_2017</t>
  </si>
  <si>
    <t>nauji_2018</t>
  </si>
  <si>
    <t>average+10 %</t>
  </si>
  <si>
    <t>I PAKOPA + Vientisosios</t>
  </si>
  <si>
    <t>Įstojusiųjų skaičius</t>
  </si>
  <si>
    <t>Faktiniai duomenys</t>
  </si>
  <si>
    <t>Prognozė</t>
  </si>
  <si>
    <t>Medicinos gydytoju scenarijus</t>
  </si>
  <si>
    <t>Medicinos gydytojais tapsiančių absolventų dalis, nuo įsidarbinančių absolventų</t>
  </si>
  <si>
    <t>FINAL PROGNOZĖ</t>
  </si>
  <si>
    <t>NA</t>
  </si>
  <si>
    <t>dabartinio sveikatos specialistų trūkumas pagal specializaciją. Ekspertinis vertinimas</t>
  </si>
  <si>
    <t>Sveikatos specialistų plėtros poreikis nėra diferencijuojamas pagal profesinę kvalifikaciją.</t>
  </si>
  <si>
    <t>1 scenarijus - ekspertinis</t>
  </si>
  <si>
    <t>2 scenarijus - nediferencijuojama</t>
  </si>
  <si>
    <t>3 scenarijus - naudotojo koef</t>
  </si>
  <si>
    <t>10 metų plėtros pagal profesinę kvalifikaciją koeficientas</t>
  </si>
  <si>
    <t>diferencijavimo koef</t>
  </si>
  <si>
    <t>Naudojamas koef</t>
  </si>
  <si>
    <t>Atskirų profesinių kvalifikacijų plėtros poreikio diferencijavimas</t>
  </si>
  <si>
    <t>Pakopa</t>
  </si>
  <si>
    <t>Neaktyvių sveikatos specialistų grįžimas į darbą</t>
  </si>
  <si>
    <t>Įsidarbinę absolventai 2021</t>
  </si>
  <si>
    <t>Įsidarbinę absolventai 2022</t>
  </si>
  <si>
    <t>Įsidarbinę absolventai 2023</t>
  </si>
  <si>
    <t>Įsidarbinę absolventai 2024</t>
  </si>
  <si>
    <t>Įsidarbinę absolventai 2025</t>
  </si>
  <si>
    <t>Įsidarbinę absolventai 2026</t>
  </si>
  <si>
    <t>Įsidarbinę absolventai 2027</t>
  </si>
  <si>
    <t>Įsidarbinę absolventai 2028</t>
  </si>
  <si>
    <t>Pasiūlos/paklausos balansas kumuliatyvus 2021</t>
  </si>
  <si>
    <t>Pasiūlos/paklausos balansas kumuliatyvus 2022</t>
  </si>
  <si>
    <t>Pasiūlos/paklausos balansas kumuliatyvus 2023</t>
  </si>
  <si>
    <t>Pasiūlos/paklausos balansas kumuliatyvus 2024</t>
  </si>
  <si>
    <t>Pasiūlos/paklausos balansas kumuliatyvus 2025</t>
  </si>
  <si>
    <t>Pasiūlos/paklausos balansas kumuliatyvus 2026</t>
  </si>
  <si>
    <t>Pasiūlos/paklausos balansas kumuliatyvus 2027</t>
  </si>
  <si>
    <t>Pasiūlos/paklausos balansas kumuliatyvus 2028</t>
  </si>
  <si>
    <t>Paklausa kumuliatyvi 2021</t>
  </si>
  <si>
    <t>Paklausa kumuliatyvi 2022</t>
  </si>
  <si>
    <t>Paklausa kumuliatyvi 2023</t>
  </si>
  <si>
    <t>Paklausa kumuliatyvi 2024</t>
  </si>
  <si>
    <t>Paklausa kumuliatyvi 2025</t>
  </si>
  <si>
    <t>Paklausa kumuliatyvi 2026</t>
  </si>
  <si>
    <t>Paklausa kumuliatyvi 2027</t>
  </si>
  <si>
    <t>Paklausa kumuliatyvi 2028</t>
  </si>
  <si>
    <t>2019-07</t>
  </si>
  <si>
    <t>2020-07</t>
  </si>
  <si>
    <t>basic kai nera data</t>
  </si>
  <si>
    <t>Įsidarbinę absolventai 2029</t>
  </si>
  <si>
    <t>Įsidarbinę absolventai 2030</t>
  </si>
  <si>
    <t>nauji_2019</t>
  </si>
  <si>
    <t>nauji_2020</t>
  </si>
  <si>
    <t>2018 m. slaugytoju duomenis nera teisingi nes 2017 m. visi bendruomenes slaugytojai buvo perrašomi i bendrosios praktikos slaugytojus</t>
  </si>
  <si>
    <t>average 2017-2019</t>
  </si>
  <si>
    <t>nuo bendro sk proc nauji 2017</t>
  </si>
  <si>
    <t>Faktinis specialistų sk. 2020-01</t>
  </si>
  <si>
    <t>nuo bendro sk proc nauji 2018</t>
  </si>
  <si>
    <t>nuo bendro sk proc nauji 2019</t>
  </si>
  <si>
    <t>nuo bendro sk proc nauji 2020</t>
  </si>
  <si>
    <t>viso</t>
  </si>
  <si>
    <t>Faktinis specialistų sk.</t>
  </si>
  <si>
    <t>1 Esamas poreikis - laisvos darbo vietos</t>
  </si>
  <si>
    <t>2 Esamas poreikis - ekspertų vertinimas</t>
  </si>
  <si>
    <t>3 Esamas poreikis - netruksta</t>
  </si>
  <si>
    <t>Realus specialistų poreikis 2020 m.</t>
  </si>
  <si>
    <t>Poreikio prognozė 2029</t>
  </si>
  <si>
    <t>Poreikio prognozė 2030</t>
  </si>
  <si>
    <t>1 prognozė</t>
  </si>
  <si>
    <t>Regresinis modelis</t>
  </si>
  <si>
    <t>2 prognozė</t>
  </si>
  <si>
    <t>CEDEFOp</t>
  </si>
  <si>
    <t>3 prognozė</t>
  </si>
  <si>
    <t>tiesinio trendo prognoze</t>
  </si>
  <si>
    <t>Koeficientų suma turėtų sudaryti 100 proc.</t>
  </si>
  <si>
    <t>tik trukumas</t>
  </si>
  <si>
    <t>normalizavimo i pletros prognoze koeficientai</t>
  </si>
  <si>
    <t>Išeisiantys į pensiją 2029</t>
  </si>
  <si>
    <t>Išeisiantys į pensiją 2030</t>
  </si>
  <si>
    <t>Naudojami iseinanciu skaičiais, skaičiuojami nuo 2021 metų duomenų</t>
  </si>
  <si>
    <t>Išeisiantys iš darbo 2029</t>
  </si>
  <si>
    <t>Išeisiantys iš darbo 2030</t>
  </si>
  <si>
    <t>Paklausa kumuliatyvi 2029</t>
  </si>
  <si>
    <t>Paklausa kumuliatyvi 2030</t>
  </si>
  <si>
    <t>avg 2017-2020</t>
  </si>
  <si>
    <t>Realus poreikis didesnis nei dabartinis sveikatos specialistų skaičius. Realus poreikis skaičiuojamas prie 2020 metais dirbusių sveikatos specialistų skaičiaus pridedant registruotų laisvų darbo vietų sveikatos specialistams skaičių (2021 m. pradžioje suskaičiuoti LR SAM puslapyje skelbiami darbo skelbimai sveikatos priežiūros specialistams).</t>
  </si>
  <si>
    <t>Realus poreikis didesnis nei dabartinis sveikatos specialistų skaičius. Realus poreikis skaičiuojamas prie 2020 metais dirbusių sveikatos specialistų skaičiaus pridedant iš ekspertinės apklausos metu pateiktų ekspertų įžvalgų išskaičiuotus koeficientus padauginus iš bendro laisvų darbo vietų skaičiaus (LR SAM puslapyje skelbiamų darbo skelbimų skaičiaus).</t>
  </si>
  <si>
    <t>Poreikis atitinka sveikatos specialistų skaičių, t. y. poreikis optimaliai patenkintas. 2020 metais dirbusių sveikatos specialistų skaičius yra optimalus.</t>
  </si>
  <si>
    <t>Atskiri darbo krūvio įverčiai netaikomi ir naudojamas bendras vidutinis 1 etato dydžio darbo krūvis.</t>
  </si>
  <si>
    <t>Sveikatos priežiūros specialistų 10 metų plėtros poreikis diferencijuojamas pagal profesinę kvalifikaciją naudojant modelio naudotojo įvestus diferencijavimo koeficientus.</t>
  </si>
  <si>
    <t>Tikimybiniu modeliu paremta kasmet išeinančių į pensiją sveikatos specialistų prognozė. Daroma prielaida, kad pensinio amžiaus sveikatos specialistai, neturintys darbo Sodra duomenimis, yra išėję į pensiją. Modelyje remiamasi istoriniais 2016-2020 m. duomenimis apie dirbančių/nedirbančių sveikatos specialistų skaičių pagal amžių ir profesinę kvalifikaciją. Skaičiuojami prognozės metais pensinio amžiaus sulaukiančių sveikatos specialistų skaičius, kuris dauginamas iš tikimybės išeiti į pensiją (tikimybė skaičiuojama atskirai pagal amžių ir sveikatos specialistų licencijų grupę).</t>
  </si>
  <si>
    <t>Naudojamas tas pats tikimybinis modelis kaip ir bazinio scenarijaus atveju, tik skaičiuojamas ne 2016-2020 m. išėjimo į pensiją vidurkis, bet paskutinių metų (2019-2020 m.) vidurkis. Dėl COVID-19 pandemijos 2020 m., išėjimo į pensiją pasirinkimai buvo dažnesni, todėl scenarijus rodo didesnius nei vidutiniai bazinio scenarijaus išėjimo į pensiją skaičiai.</t>
  </si>
  <si>
    <t>Naudojamas tas pats tikimybinis modelis kaip ir bazinio scenarijaus atveju, tik neįtraukiami 2020 m., kuomet išėjimo į pensiją skaičiai išaugo dėl COVID-19 pandemijos, todėl scenarijus rodo mažesnius nei vidutiniai bazinio scenarijaus išėjimo į pensiją skaičiai.</t>
  </si>
  <si>
    <t>Remiamasi istoriniais 2016-2020 m. duomenimis apie dirbančių ir išeinančių iš sveikatos specialisto darbo asmenų skaičių pagal profesinę kvalifikaciją. Baziniame scenarijuje naudojamas istorinių duomenų vidurkis pagal profesinę kvalifikaciją.</t>
  </si>
  <si>
    <t>Remiamasi istoriniais 2016-2020 m. duomenimis apie dirbančių ir išeinančių iš sveikatos specialisto darbo asmenų skaičių pagal profesinę kvalifikaciją. Scenarijuje naudojamas istorinių duomenų maksimalus vienerių metų išeinančiųjų skaičius pagal profesinę kvalifikaciją.</t>
  </si>
  <si>
    <t>Remiamasi istoriniais 2015-2020 m. duomenimis apie dirbančių ir išeinančių iš sveikatos specialisto darbo asmenų skaičių pagal profesinę kvalifikaciją. Scenarijuje naudojamas istorinių duomenų minimalus vienerių metų išeinančiųjų skaičius pagal profesinę kvalifikaciją.</t>
  </si>
  <si>
    <t>Tikimybiniu modeliu paremta kasmet medicinos ir sveikatos studijas baigiančių absolventų skaičiumi ir įsidarbinusių sveikatos specialistais dalimi. Modelyje remiamasi istoriniais 2011-2020 m. studijų duomenimis, kuriais nustatomi vidurkiai, rodantys kokia dalis absolventų įsidarbina sveikatos specialistais, pagal studijų įstojimo ir baigimo metus, pakopą, suteikiamą profesinę kvalifikaciją.</t>
  </si>
  <si>
    <t>Remiamasi istoriniais 2017-2019 m. duomenimis. Optimistiniame scenarijuje naudojamas 3 metų vidurkis padidintas 10 procentų.</t>
  </si>
  <si>
    <r>
      <t xml:space="preserve">CEDEFOP sektorinė prognozė. </t>
    </r>
    <r>
      <rPr>
        <sz val="11"/>
        <color rgb="FF000000"/>
        <rFont val="Calibri"/>
        <family val="2"/>
      </rPr>
      <t>Prognozė sudaryta remiantis CEDEFOP skelbiamomis kasmetinėmis Lietuvos darbuotojų paklausos prognozėmis pagal ekonominės veiklos sektorius iki 2030 metų. Naudojamos sveikatos priežiūros sektoriaus darbuotojų skaičiaus prognozės.</t>
    </r>
  </si>
  <si>
    <r>
      <t xml:space="preserve">Ekspertinė prognozė. </t>
    </r>
    <r>
      <rPr>
        <sz val="11"/>
        <color rgb="FF000000"/>
        <rFont val="Calibri"/>
        <family val="2"/>
      </rPr>
      <t>Atskirų profesinių kvalifikacijų sveikatos specialistų poreikis per artimiausius 10 metų skirsis dėl skirtingo sveikatos paslaugų poreikio, demografinių pokyčių, regioninio pasiskirstymo, technologinės plėtros, COVID-19 pandemijos padarinių. Atskirų profesinių kvalifikacijų diferencijavimo koeficientai nustatyti vadovaujantis atlikta ekspertų apklausa ir ekspertų pateiktomis įžvalgomis apie sveikatos priežiūros specialistų poreikį iki 2030 m. pagal profesinę kvalifikaciją.</t>
    </r>
  </si>
  <si>
    <t>Pasiūlos/paklausos balansas kumuliatyvus 2029</t>
  </si>
  <si>
    <t>Pasiūlos/paklausos balansas kumuliatyvus 2030</t>
  </si>
  <si>
    <t>vidutinis etatas kai nera duomenu</t>
  </si>
  <si>
    <t>Vidutinis darbo krūvis</t>
  </si>
  <si>
    <t>Skaičiuojant pasiūlos ir paklausos dedamąsias, atsižvelgiama į vidutinį darbo krūvį. Daroma prielaida, kad specialistų vidutinis darbo krūvis neturėtų būti didesnis nei 1. Specialistų skaičius dauginamas iš vidutinio darbo krūvio (kai didesnis nei 1). Naudojamas iš VLK darbo krūvio duomenų visiems specialistams apskaičiuotas darbo krūvio įvertis, naudojant vidurkių metodą.</t>
  </si>
  <si>
    <t>Skaičiuojant pasiūlos ir paklausos dedamąsias, atsižvelgiama į vidutinį darbo krūvį. Naudojamas iš VLK darbo krūvio duomenų visiems specialistams apskaičiuotas darbo krūvio įvertis, naudojant MISSFOREST praleistų reikšmių įterpimo algoritmą.</t>
  </si>
  <si>
    <t>Įsidarbinę neaktyvūs darbuotojai 2021</t>
  </si>
  <si>
    <t>Įsidarbinę neaktyvūs darbuotojai 2022</t>
  </si>
  <si>
    <t>Įsidarbinę neaktyvūs darbuotojai 2023</t>
  </si>
  <si>
    <t>Įsidarbinę neaktyvūs darbuotojai 2024</t>
  </si>
  <si>
    <t>Įsidarbinę neaktyvūs darbuotojai 2025</t>
  </si>
  <si>
    <t>Įsidarbinę neaktyvūs darbuotojai 2026</t>
  </si>
  <si>
    <t>Įsidarbinę neaktyvūs darbuotojai 2027</t>
  </si>
  <si>
    <t>Įsidarbinę neaktyvūs darbuotojai 2028</t>
  </si>
  <si>
    <t>Įsidarbinę neaktyvūs darbuotojai 2029</t>
  </si>
  <si>
    <t>Įsidarbinę neaktyvūs darbuotojai 2030</t>
  </si>
  <si>
    <t>Bazinis scenarijus</t>
  </si>
  <si>
    <t>I alternatyva</t>
  </si>
  <si>
    <t>II alternatyva</t>
  </si>
  <si>
    <r>
      <t xml:space="preserve">Tiesinio trendo prognozė. </t>
    </r>
    <r>
      <rPr>
        <sz val="12"/>
        <color rgb="FF000000"/>
        <rFont val="Calibri"/>
        <family val="2"/>
      </rPr>
      <t>Tiesinio trendo metodu atlikta prognozė naudojant sveikatos priežiūros specialistų skaičiaus duomenis 2013–2020 m.</t>
    </r>
  </si>
  <si>
    <r>
      <t>Regresinio modelio prognozė</t>
    </r>
    <r>
      <rPr>
        <sz val="12"/>
        <color rgb="FF000000"/>
        <rFont val="Calibri"/>
        <family val="2"/>
      </rPr>
      <t>. Regresiniame modelyje sudaromos regresinės lygtys atskiroms licencijų grupėms. Naudojami egzogeniniai kintamieji, paaiškinantys dirbančių sveikatos priežiūros specialistų skaičių 2014-2020 m. : Sergančių asmenų skaičius 1000 gyventojų, Gyventojų, sergančių lėtine liga ar turinčių ilgalaikių sveikatos sutrikimų, dalis, gimusiųjų ir mirusiųjų skaičius, 65 m. ir vyresniu gyventojų dalis, Vidutinis stacionaro ir ambulatorinių paslaugu sk. tenkantis 1 gyventojui, Per paskutinius 12 mėn. apsilankiusių pas odontologą gyventojų dalis.</t>
    </r>
  </si>
  <si>
    <t>2 Darbo krūvis - vidurkių metodas</t>
  </si>
  <si>
    <t>3 Darbo krūvis - MissForest metodas</t>
  </si>
  <si>
    <t>3 MissForest modifikacija apribojant didesnius nei 1,5 etatus</t>
  </si>
  <si>
    <t>1 Darbo krūvis - lygus 1</t>
  </si>
  <si>
    <t>Darbo krūvio įtaka specialistų poreikiui</t>
  </si>
  <si>
    <t>Bendrosios praktikos slaugytojas*</t>
  </si>
  <si>
    <t>I alt</t>
  </si>
  <si>
    <t>II alt</t>
  </si>
  <si>
    <t xml:space="preserve">Remiamasi istoriniais 2017-2020 m. duomenimis. Scenarijuje naudojamas 4 metų istorinių duomenų vidutinis vienerių metų įsidarbinančiųjų skaičius pagal profesinę kvalifikaciją. </t>
  </si>
  <si>
    <t>Remiamasi istoriniais 2017-2019 m. duomenimis apie naujai įsidarbinančius sveikatos specialistus (išskyrus medicinos ir sveikatos studijų Lietuvoje absolventus) pagal profesinę kvalifikaciją. 2020 m. netraukiami dėl reikšmingai mažėjusio tais metais įsidarbinusių specialistų skaičiaus (tikėtinas COVID-19 poveikis).</t>
  </si>
  <si>
    <t>Išeisiantys į pensiją per 2030 m.</t>
  </si>
  <si>
    <t>Išeisiantys iš darbo per 2030 m.</t>
  </si>
  <si>
    <t>Įsidarbinę absolventai per 2030 m.</t>
  </si>
  <si>
    <t>Įsidarbinę neaktyvūs darbuotojai per 2030 m.</t>
  </si>
  <si>
    <t>Pasiūlos/paklausos balansas kumuliatyvus 2021-2030 m.</t>
  </si>
  <si>
    <t>Bendras kumuliatyvus pasiūlos/paklausos balansas 2021-2030 m.</t>
  </si>
  <si>
    <t>Visos profesinės kvalifikacijos</t>
  </si>
  <si>
    <t>Poreikio pokytis 2030 lyginant su 2020 m.</t>
  </si>
  <si>
    <t>Išeisiantys į pensiją 2021-2030 m.</t>
  </si>
  <si>
    <t>Išeisiantys iš darbo 2021-2030 m.</t>
  </si>
  <si>
    <t>Įsidarbinę absolventai 2021-2030 m.</t>
  </si>
  <si>
    <t>Įsidarbinę neaktyvūs darbuotojai 2021-2030 m.</t>
  </si>
</sst>
</file>

<file path=xl/styles.xml><?xml version="1.0" encoding="utf-8"?>
<styleSheet xmlns="http://schemas.openxmlformats.org/spreadsheetml/2006/main">
  <numFmts count="2">
    <numFmt numFmtId="164" formatCode="0.0"/>
    <numFmt numFmtId="165" formatCode="0.0%"/>
  </numFmts>
  <fonts count="25">
    <font>
      <sz val="11"/>
      <color theme="1"/>
      <name val="Calibri"/>
      <family val="2"/>
      <charset val="186"/>
      <scheme val="minor"/>
    </font>
    <font>
      <sz val="11"/>
      <color theme="1"/>
      <name val="Calibri"/>
      <family val="2"/>
      <scheme val="minor"/>
    </font>
    <font>
      <b/>
      <sz val="11"/>
      <color theme="1"/>
      <name val="Calibri"/>
      <family val="2"/>
      <charset val="186"/>
      <scheme val="minor"/>
    </font>
    <font>
      <sz val="11"/>
      <color theme="1"/>
      <name val="Calibri"/>
      <family val="2"/>
      <charset val="186"/>
      <scheme val="minor"/>
    </font>
    <font>
      <b/>
      <sz val="11"/>
      <color theme="0"/>
      <name val="Calibri"/>
      <family val="2"/>
      <charset val="186"/>
      <scheme val="minor"/>
    </font>
    <font>
      <sz val="11"/>
      <color rgb="FFFF0000"/>
      <name val="Calibri"/>
      <family val="2"/>
      <charset val="186"/>
      <scheme val="minor"/>
    </font>
    <font>
      <i/>
      <sz val="11"/>
      <color theme="1"/>
      <name val="Calibri"/>
      <family val="2"/>
      <charset val="186"/>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1"/>
      <color rgb="FFFF0000"/>
      <name val="Calibri"/>
      <family val="2"/>
      <charset val="186"/>
      <scheme val="minor"/>
    </font>
    <font>
      <sz val="8"/>
      <name val="Calibri"/>
      <family val="2"/>
      <charset val="186"/>
      <scheme val="minor"/>
    </font>
    <font>
      <i/>
      <sz val="11"/>
      <color rgb="FF00B050"/>
      <name val="Calibri"/>
      <family val="2"/>
      <scheme val="minor"/>
    </font>
    <font>
      <sz val="11"/>
      <color rgb="FF000000"/>
      <name val="Calibri"/>
      <family val="2"/>
    </font>
    <font>
      <b/>
      <sz val="11"/>
      <color rgb="FF000000"/>
      <name val="Calibri"/>
      <family val="2"/>
    </font>
    <font>
      <b/>
      <sz val="12"/>
      <color rgb="FF000000"/>
      <name val="Calibri"/>
      <family val="2"/>
      <scheme val="minor"/>
    </font>
    <font>
      <sz val="12"/>
      <color rgb="FF000000"/>
      <name val="Calibri"/>
      <family val="2"/>
      <scheme val="minor"/>
    </font>
    <font>
      <b/>
      <sz val="12"/>
      <color rgb="FF000000"/>
      <name val="Calibri"/>
      <family val="2"/>
    </font>
    <font>
      <sz val="12"/>
      <color rgb="FF000000"/>
      <name val="Calibri"/>
      <family val="2"/>
    </font>
    <font>
      <sz val="12"/>
      <color rgb="FF000000"/>
      <name val="Arial"/>
      <family val="2"/>
    </font>
  </fonts>
  <fills count="2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rgb="FFE8E7EF"/>
        <bgColor indexed="64"/>
      </patternFill>
    </fill>
    <fill>
      <patternFill patternType="solid">
        <fgColor rgb="FF7030A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theme="4" tint="0.39997558519241921"/>
      </bottom>
      <diagonal/>
    </border>
    <border>
      <left style="medium">
        <color rgb="FF3F109A"/>
      </left>
      <right style="medium">
        <color rgb="FF3F109A"/>
      </right>
      <top style="medium">
        <color rgb="FF3F109A"/>
      </top>
      <bottom style="medium">
        <color rgb="FF3F109A"/>
      </bottom>
      <diagonal/>
    </border>
  </borders>
  <cellStyleXfs count="8">
    <xf numFmtId="0" fontId="0" fillId="0" borderId="0"/>
    <xf numFmtId="9" fontId="3" fillId="0" borderId="0" applyFont="0" applyFill="0" applyBorder="0" applyAlignment="0" applyProtection="0"/>
    <xf numFmtId="0" fontId="7" fillId="5" borderId="0" applyNumberFormat="0" applyBorder="0" applyAlignment="0" applyProtection="0"/>
    <xf numFmtId="0" fontId="8" fillId="6" borderId="10" applyNumberFormat="0" applyAlignment="0" applyProtection="0"/>
    <xf numFmtId="0" fontId="9" fillId="7" borderId="11" applyNumberFormat="0" applyAlignment="0" applyProtection="0"/>
    <xf numFmtId="0" fontId="10" fillId="7" borderId="10" applyNumberFormat="0" applyAlignment="0" applyProtection="0"/>
    <xf numFmtId="0" fontId="11" fillId="8" borderId="12" applyNumberFormat="0" applyAlignment="0" applyProtection="0"/>
    <xf numFmtId="0" fontId="3" fillId="9" borderId="13" applyNumberFormat="0" applyFont="0" applyAlignment="0" applyProtection="0"/>
  </cellStyleXfs>
  <cellXfs count="110">
    <xf numFmtId="0" fontId="0" fillId="0" borderId="0" xfId="0"/>
    <xf numFmtId="0" fontId="2" fillId="0" borderId="0" xfId="0" applyFont="1"/>
    <xf numFmtId="1" fontId="0" fillId="0" borderId="0" xfId="0" applyNumberFormat="1"/>
    <xf numFmtId="0" fontId="2" fillId="0" borderId="0" xfId="0" applyFont="1" applyAlignment="1">
      <alignment wrapText="1"/>
    </xf>
    <xf numFmtId="1" fontId="2" fillId="0" borderId="0" xfId="0" applyNumberFormat="1" applyFont="1"/>
    <xf numFmtId="0" fontId="0" fillId="0" borderId="1" xfId="0" applyFill="1" applyBorder="1" applyAlignment="1">
      <alignment wrapText="1"/>
    </xf>
    <xf numFmtId="0" fontId="5" fillId="2" borderId="1" xfId="0" applyFont="1" applyFill="1" applyBorder="1"/>
    <xf numFmtId="164" fontId="0" fillId="2" borderId="1" xfId="0" applyNumberFormat="1" applyFill="1" applyBorder="1"/>
    <xf numFmtId="0" fontId="0" fillId="2" borderId="1" xfId="0" applyFill="1" applyBorder="1"/>
    <xf numFmtId="2" fontId="0" fillId="0" borderId="0" xfId="0" applyNumberFormat="1"/>
    <xf numFmtId="164" fontId="0" fillId="0" borderId="0" xfId="0" applyNumberFormat="1"/>
    <xf numFmtId="0" fontId="0" fillId="0" borderId="0" xfId="0" applyFill="1" applyBorder="1" applyAlignment="1">
      <alignment wrapText="1"/>
    </xf>
    <xf numFmtId="9" fontId="0" fillId="0" borderId="0" xfId="1" applyFont="1"/>
    <xf numFmtId="0" fontId="2" fillId="0" borderId="1" xfId="0" applyFont="1" applyBorder="1"/>
    <xf numFmtId="0" fontId="2" fillId="4" borderId="0" xfId="0" applyFont="1" applyFill="1" applyAlignment="1">
      <alignment wrapText="1"/>
    </xf>
    <xf numFmtId="0" fontId="6" fillId="0" borderId="1" xfId="0" applyFont="1" applyBorder="1" applyAlignment="1">
      <alignment wrapText="1"/>
    </xf>
    <xf numFmtId="0" fontId="6" fillId="0" borderId="1" xfId="0" applyFont="1" applyBorder="1" applyAlignment="1">
      <alignment vertical="top" wrapText="1"/>
    </xf>
    <xf numFmtId="0" fontId="6" fillId="0" borderId="1" xfId="0" applyFont="1" applyBorder="1"/>
    <xf numFmtId="0" fontId="14" fillId="0" borderId="0" xfId="0" applyFont="1"/>
    <xf numFmtId="0" fontId="2" fillId="10" borderId="14" xfId="0" applyFont="1" applyFill="1" applyBorder="1"/>
    <xf numFmtId="0" fontId="2" fillId="0" borderId="14" xfId="0" applyFont="1" applyBorder="1" applyAlignment="1">
      <alignment horizontal="left"/>
    </xf>
    <xf numFmtId="0" fontId="0" fillId="0" borderId="0" xfId="0" applyAlignment="1">
      <alignment horizontal="left" indent="1"/>
    </xf>
    <xf numFmtId="0" fontId="0" fillId="0" borderId="0" xfId="0" applyNumberFormat="1"/>
    <xf numFmtId="0" fontId="8" fillId="6" borderId="10" xfId="3"/>
    <xf numFmtId="0" fontId="15" fillId="0" borderId="0" xfId="0" applyFont="1" applyFill="1" applyBorder="1" applyAlignment="1">
      <alignment horizontal="left"/>
    </xf>
    <xf numFmtId="0" fontId="5" fillId="0" borderId="0" xfId="0" applyFont="1" applyAlignment="1">
      <alignment horizontal="left" indent="1"/>
    </xf>
    <xf numFmtId="0" fontId="2" fillId="0" borderId="0" xfId="0" applyFont="1" applyFill="1" applyBorder="1" applyAlignment="1">
      <alignment horizontal="left"/>
    </xf>
    <xf numFmtId="9" fontId="10" fillId="7" borderId="10" xfId="5" applyNumberFormat="1"/>
    <xf numFmtId="1" fontId="9" fillId="7" borderId="11" xfId="4" applyNumberFormat="1"/>
    <xf numFmtId="1" fontId="12" fillId="9" borderId="13" xfId="7" applyNumberFormat="1" applyFont="1"/>
    <xf numFmtId="0" fontId="0" fillId="11" borderId="0" xfId="0" applyFill="1"/>
    <xf numFmtId="0" fontId="0" fillId="0" borderId="0" xfId="0" applyFont="1" applyAlignment="1">
      <alignment horizontal="left" indent="1"/>
    </xf>
    <xf numFmtId="9" fontId="0" fillId="0" borderId="0" xfId="0" applyNumberFormat="1"/>
    <xf numFmtId="9" fontId="8" fillId="6" borderId="10" xfId="3" applyNumberFormat="1"/>
    <xf numFmtId="164" fontId="9" fillId="7" borderId="11" xfId="4" applyNumberFormat="1"/>
    <xf numFmtId="0" fontId="0" fillId="0" borderId="0" xfId="0" applyFill="1" applyBorder="1" applyAlignment="1">
      <alignment horizontal="left" indent="1"/>
    </xf>
    <xf numFmtId="9" fontId="11" fillId="8" borderId="12" xfId="6" applyNumberFormat="1"/>
    <xf numFmtId="0" fontId="11" fillId="8" borderId="12" xfId="6"/>
    <xf numFmtId="0" fontId="7" fillId="5" borderId="0" xfId="2" applyAlignment="1">
      <alignment wrapText="1"/>
    </xf>
    <xf numFmtId="0" fontId="2" fillId="12" borderId="0" xfId="0" applyFont="1" applyFill="1" applyAlignment="1">
      <alignment wrapText="1"/>
    </xf>
    <xf numFmtId="0" fontId="0" fillId="0" borderId="0" xfId="0" applyAlignment="1">
      <alignment wrapText="1"/>
    </xf>
    <xf numFmtId="0" fontId="13" fillId="0" borderId="0" xfId="0" applyFont="1"/>
    <xf numFmtId="0" fontId="2" fillId="0" borderId="14" xfId="0" applyFont="1" applyFill="1" applyBorder="1"/>
    <xf numFmtId="0" fontId="0" fillId="11" borderId="0" xfId="0" applyFont="1" applyFill="1" applyAlignment="1">
      <alignment horizontal="left" indent="1"/>
    </xf>
    <xf numFmtId="0" fontId="0" fillId="11" borderId="0" xfId="0" applyFill="1" applyAlignment="1">
      <alignment horizontal="left" indent="1"/>
    </xf>
    <xf numFmtId="0" fontId="5" fillId="0" borderId="0" xfId="0" applyFont="1"/>
    <xf numFmtId="0" fontId="5" fillId="11" borderId="0" xfId="0" applyFont="1" applyFill="1" applyAlignment="1">
      <alignment horizontal="left" indent="1"/>
    </xf>
    <xf numFmtId="0" fontId="0" fillId="13" borderId="0" xfId="0" applyFill="1"/>
    <xf numFmtId="0" fontId="0" fillId="3" borderId="0" xfId="0" applyFill="1"/>
    <xf numFmtId="0" fontId="2" fillId="0" borderId="0" xfId="0" applyFont="1" applyAlignment="1"/>
    <xf numFmtId="0" fontId="0" fillId="0" borderId="0" xfId="0" applyAlignment="1"/>
    <xf numFmtId="0" fontId="0" fillId="0" borderId="0" xfId="0" applyFont="1"/>
    <xf numFmtId="165" fontId="8" fillId="6" borderId="10" xfId="3" applyNumberFormat="1"/>
    <xf numFmtId="165" fontId="0" fillId="0" borderId="0" xfId="1" applyNumberFormat="1" applyFont="1"/>
    <xf numFmtId="0" fontId="2" fillId="0" borderId="0" xfId="0" applyFont="1" applyFill="1"/>
    <xf numFmtId="0" fontId="0" fillId="0" borderId="0" xfId="0" applyFill="1"/>
    <xf numFmtId="1" fontId="2" fillId="0" borderId="0" xfId="0" applyNumberFormat="1" applyFont="1" applyFill="1"/>
    <xf numFmtId="2" fontId="0" fillId="0" borderId="0" xfId="0" applyNumberFormat="1" applyFill="1"/>
    <xf numFmtId="0" fontId="5" fillId="0" borderId="0" xfId="0" applyFont="1" applyFill="1"/>
    <xf numFmtId="1" fontId="5" fillId="0" borderId="0" xfId="0" applyNumberFormat="1" applyFont="1"/>
    <xf numFmtId="0" fontId="0" fillId="14" borderId="0" xfId="0" applyFill="1"/>
    <xf numFmtId="9" fontId="0" fillId="11" borderId="0" xfId="1" applyFont="1" applyFill="1"/>
    <xf numFmtId="9" fontId="0" fillId="11" borderId="0" xfId="0" applyNumberFormat="1" applyFill="1"/>
    <xf numFmtId="9" fontId="12" fillId="11" borderId="10" xfId="1" applyFont="1" applyFill="1" applyBorder="1"/>
    <xf numFmtId="9" fontId="8" fillId="11" borderId="10" xfId="3" applyNumberFormat="1" applyFill="1"/>
    <xf numFmtId="0" fontId="0" fillId="15" borderId="0" xfId="0" applyFill="1" applyAlignment="1">
      <alignment wrapText="1"/>
    </xf>
    <xf numFmtId="1" fontId="0" fillId="16" borderId="0" xfId="0" applyNumberFormat="1" applyFill="1"/>
    <xf numFmtId="165" fontId="0" fillId="0" borderId="0" xfId="1" applyNumberFormat="1" applyFont="1" applyAlignment="1">
      <alignment wrapText="1"/>
    </xf>
    <xf numFmtId="0" fontId="13" fillId="0" borderId="0" xfId="0" applyFont="1" applyAlignment="1">
      <alignment wrapText="1"/>
    </xf>
    <xf numFmtId="0" fontId="15" fillId="0" borderId="0" xfId="0" applyFont="1"/>
    <xf numFmtId="0" fontId="15" fillId="17" borderId="0" xfId="0" applyFont="1" applyFill="1"/>
    <xf numFmtId="0" fontId="17" fillId="0" borderId="0" xfId="0" applyFont="1" applyAlignment="1">
      <alignment wrapText="1"/>
    </xf>
    <xf numFmtId="165" fontId="0" fillId="0" borderId="0" xfId="0" applyNumberFormat="1"/>
    <xf numFmtId="0" fontId="18" fillId="18" borderId="15" xfId="0" applyFont="1" applyFill="1" applyBorder="1" applyAlignment="1">
      <alignment horizontal="left" wrapText="1" readingOrder="1"/>
    </xf>
    <xf numFmtId="0" fontId="19" fillId="18" borderId="15" xfId="0" applyFont="1" applyFill="1" applyBorder="1" applyAlignment="1">
      <alignment horizontal="left" wrapText="1" readingOrder="1"/>
    </xf>
    <xf numFmtId="0" fontId="18" fillId="18" borderId="15" xfId="0" applyFont="1" applyFill="1" applyBorder="1" applyAlignment="1">
      <alignment horizontal="left" vertical="top" wrapText="1" readingOrder="1"/>
    </xf>
    <xf numFmtId="0" fontId="4" fillId="19" borderId="1" xfId="0" applyFont="1" applyFill="1" applyBorder="1" applyAlignment="1">
      <alignment wrapText="1"/>
    </xf>
    <xf numFmtId="164" fontId="4" fillId="19" borderId="1" xfId="0" applyNumberFormat="1" applyFont="1" applyFill="1" applyBorder="1" applyAlignment="1">
      <alignment wrapText="1"/>
    </xf>
    <xf numFmtId="2" fontId="0" fillId="11" borderId="0" xfId="0" applyNumberFormat="1" applyFill="1"/>
    <xf numFmtId="0" fontId="13" fillId="0" borderId="0" xfId="0" applyFont="1" applyFill="1" applyBorder="1" applyAlignment="1">
      <alignment wrapText="1"/>
    </xf>
    <xf numFmtId="0" fontId="20" fillId="0" borderId="0" xfId="0" applyFont="1" applyAlignment="1">
      <alignment horizontal="left" readingOrder="1"/>
    </xf>
    <xf numFmtId="0" fontId="22" fillId="18" borderId="15" xfId="0" applyFont="1" applyFill="1" applyBorder="1" applyAlignment="1">
      <alignment horizontal="left" wrapText="1" readingOrder="1"/>
    </xf>
    <xf numFmtId="0" fontId="1" fillId="0" borderId="0" xfId="0" applyFont="1" applyAlignment="1">
      <alignment wrapText="1"/>
    </xf>
    <xf numFmtId="0" fontId="23" fillId="18" borderId="15" xfId="0" applyFont="1" applyFill="1" applyBorder="1" applyAlignment="1">
      <alignment horizontal="left" wrapText="1" readingOrder="1"/>
    </xf>
    <xf numFmtId="0" fontId="21" fillId="0" borderId="0" xfId="0" applyFont="1" applyAlignment="1">
      <alignment horizontal="left" wrapText="1" readingOrder="1"/>
    </xf>
    <xf numFmtId="1" fontId="0" fillId="0" borderId="0" xfId="0" applyNumberFormat="1" applyFill="1"/>
    <xf numFmtId="0" fontId="24" fillId="0" borderId="0" xfId="0" applyFont="1" applyAlignment="1">
      <alignment horizontal="left" vertical="top" readingOrder="1"/>
    </xf>
    <xf numFmtId="0" fontId="0" fillId="0" borderId="0" xfId="0" applyFont="1" applyFill="1"/>
    <xf numFmtId="0" fontId="0" fillId="2" borderId="0" xfId="0" applyFill="1"/>
    <xf numFmtId="0" fontId="21" fillId="2" borderId="0" xfId="0" applyFont="1" applyFill="1" applyAlignment="1">
      <alignment horizontal="left" readingOrder="1"/>
    </xf>
    <xf numFmtId="0" fontId="2" fillId="2" borderId="0" xfId="0" applyFont="1" applyFill="1" applyAlignment="1">
      <alignment wrapText="1"/>
    </xf>
    <xf numFmtId="0" fontId="7" fillId="2" borderId="0" xfId="2" applyFill="1" applyAlignment="1">
      <alignment wrapText="1"/>
    </xf>
    <xf numFmtId="1" fontId="0" fillId="2" borderId="0" xfId="0" applyNumberFormat="1" applyFill="1"/>
    <xf numFmtId="1" fontId="13" fillId="2" borderId="0" xfId="0" applyNumberFormat="1" applyFont="1" applyFill="1"/>
    <xf numFmtId="0" fontId="0" fillId="2" borderId="0" xfId="0" applyFill="1" applyAlignment="1">
      <alignment wrapText="1"/>
    </xf>
    <xf numFmtId="0" fontId="13" fillId="2" borderId="0" xfId="0" applyFont="1" applyFill="1"/>
    <xf numFmtId="0" fontId="4" fillId="19" borderId="2" xfId="0" applyFont="1" applyFill="1" applyBorder="1" applyAlignment="1">
      <alignment horizontal="center" wrapText="1"/>
    </xf>
    <xf numFmtId="0" fontId="4" fillId="19" borderId="3" xfId="0" applyFont="1" applyFill="1" applyBorder="1" applyAlignment="1">
      <alignment horizontal="center" wrapText="1"/>
    </xf>
    <xf numFmtId="0" fontId="4" fillId="19" borderId="4" xfId="0" applyFont="1" applyFill="1" applyBorder="1" applyAlignment="1">
      <alignment horizontal="center" wrapText="1"/>
    </xf>
    <xf numFmtId="0" fontId="4" fillId="19" borderId="5" xfId="0" applyFont="1" applyFill="1" applyBorder="1" applyAlignment="1">
      <alignment horizontal="center" wrapText="1"/>
    </xf>
    <xf numFmtId="0" fontId="4" fillId="19" borderId="6" xfId="0" applyFont="1" applyFill="1" applyBorder="1" applyAlignment="1">
      <alignment horizontal="center" wrapText="1"/>
    </xf>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3" borderId="1" xfId="0" applyFont="1" applyFill="1" applyBorder="1" applyAlignment="1">
      <alignment horizontal="center"/>
    </xf>
    <xf numFmtId="0" fontId="4" fillId="19" borderId="2" xfId="0" applyFont="1" applyFill="1" applyBorder="1" applyAlignment="1">
      <alignment horizontal="left" vertical="center" wrapText="1"/>
    </xf>
    <xf numFmtId="0" fontId="4" fillId="19" borderId="3" xfId="0" applyFont="1" applyFill="1" applyBorder="1" applyAlignment="1">
      <alignment horizontal="left" vertical="center" wrapText="1"/>
    </xf>
    <xf numFmtId="0" fontId="0" fillId="4" borderId="0" xfId="0" applyFill="1" applyAlignment="1">
      <alignment horizontal="center"/>
    </xf>
    <xf numFmtId="0" fontId="0" fillId="0" borderId="0" xfId="0" applyAlignment="1">
      <alignment horizontal="center"/>
    </xf>
    <xf numFmtId="0" fontId="0" fillId="0" borderId="0" xfId="0" applyAlignment="1">
      <alignment horizontal="center" wrapText="1"/>
    </xf>
  </cellXfs>
  <cellStyles count="8">
    <cellStyle name="Calculation" xfId="5" builtinId="22"/>
    <cellStyle name="Check Cell" xfId="6" builtinId="23"/>
    <cellStyle name="Good" xfId="2" builtinId="26"/>
    <cellStyle name="Input" xfId="3" builtinId="20"/>
    <cellStyle name="Normal" xfId="0" builtinId="0"/>
    <cellStyle name="Note" xfId="7" builtinId="10"/>
    <cellStyle name="Output" xfId="4" builtinId="21"/>
    <cellStyle name="Percent" xfId="1" builtinId="5"/>
  </cellStyles>
  <dxfs count="0"/>
  <tableStyles count="0" defaultTableStyle="TableStyleMedium2" defaultPivotStyle="PivotStyleLight16"/>
  <colors>
    <mruColors>
      <color rgb="FFA9BEF9"/>
      <color rgb="FF5881DD"/>
      <color rgb="FFFFBD99"/>
      <color rgb="FFFFB549"/>
      <color rgb="FFF06549"/>
      <color rgb="FF3F10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lt-LT"/>
              <a:t>Bendrosios prognozės</a:t>
            </a:r>
            <a:endParaRPr lang="en-GB"/>
          </a:p>
        </c:rich>
      </c:tx>
      <c:layout>
        <c:manualLayout>
          <c:xMode val="edge"/>
          <c:yMode val="edge"/>
          <c:x val="0.34655441901538014"/>
          <c:y val="2.7864852394172252E-3"/>
        </c:manualLayout>
      </c:layout>
      <c:spPr>
        <a:noFill/>
        <a:ln>
          <a:noFill/>
        </a:ln>
        <a:effectLst/>
      </c:spPr>
    </c:title>
    <c:plotArea>
      <c:layout>
        <c:manualLayout>
          <c:layoutTarget val="inner"/>
          <c:xMode val="edge"/>
          <c:yMode val="edge"/>
          <c:x val="0.11110751342998013"/>
          <c:y val="8.3121074100102429E-2"/>
          <c:w val="0.86147815635195135"/>
          <c:h val="0.50674340398353312"/>
        </c:manualLayout>
      </c:layout>
      <c:barChart>
        <c:barDir val="col"/>
        <c:grouping val="clustered"/>
        <c:ser>
          <c:idx val="0"/>
          <c:order val="0"/>
          <c:tx>
            <c:strRef>
              <c:f>'scenarijų pasirinkimas'!$B$23</c:f>
              <c:strCache>
                <c:ptCount val="1"/>
                <c:pt idx="0">
                  <c:v>Poreikio pokytis 2030 lyginant su 2020 m.</c:v>
                </c:pt>
              </c:strCache>
            </c:strRef>
          </c:tx>
          <c:spPr>
            <a:solidFill>
              <a:srgbClr val="FFBD99"/>
            </a:solidFill>
            <a:ln>
              <a:noFill/>
            </a:ln>
            <a:effectLst/>
          </c:spP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'scenarijų pasirinkimas'!$A$24</c:f>
              <c:strCache>
                <c:ptCount val="1"/>
                <c:pt idx="0">
                  <c:v>Visos profesinės kvalifikacijos</c:v>
                </c:pt>
              </c:strCache>
            </c:strRef>
          </c:cat>
          <c:val>
            <c:numRef>
              <c:f>'scenarijų pasirinkimas'!$B$24</c:f>
              <c:numCache>
                <c:formatCode>0</c:formatCode>
                <c:ptCount val="1"/>
                <c:pt idx="0">
                  <c:v>1766.9208126242788</c:v>
                </c:pt>
              </c:numCache>
            </c:numRef>
          </c:val>
          <c:extLst xmlns:c16r2="http://schemas.microsoft.com/office/drawing/2015/06/chart">
            <c:ext xmlns:c16="http://schemas.microsoft.com/office/drawing/2014/chart" uri="{C3380CC4-5D6E-409C-BE32-E72D297353CC}">
              <c16:uniqueId val="{00000000-61C6-47CB-895A-CED2F6BED170}"/>
            </c:ext>
          </c:extLst>
        </c:ser>
        <c:ser>
          <c:idx val="1"/>
          <c:order val="1"/>
          <c:tx>
            <c:strRef>
              <c:f>'scenarijų pasirinkimas'!$C$23</c:f>
              <c:strCache>
                <c:ptCount val="1"/>
                <c:pt idx="0">
                  <c:v>Išeisiantys į pensiją 2021-2030 m.</c:v>
                </c:pt>
              </c:strCache>
            </c:strRef>
          </c:tx>
          <c:spPr>
            <a:solidFill>
              <a:srgbClr val="F06549"/>
            </a:solidFill>
            <a:ln>
              <a:noFill/>
            </a:ln>
            <a:effectLst/>
          </c:spP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'scenarijų pasirinkimas'!$A$24</c:f>
              <c:strCache>
                <c:ptCount val="1"/>
                <c:pt idx="0">
                  <c:v>Visos profesinės kvalifikacijos</c:v>
                </c:pt>
              </c:strCache>
            </c:strRef>
          </c:cat>
          <c:val>
            <c:numRef>
              <c:f>'scenarijų pasirinkimas'!$C$24</c:f>
              <c:numCache>
                <c:formatCode>0</c:formatCode>
                <c:ptCount val="1"/>
                <c:pt idx="0">
                  <c:v>12979.167399020742</c:v>
                </c:pt>
              </c:numCache>
            </c:numRef>
          </c:val>
          <c:extLst xmlns:c16r2="http://schemas.microsoft.com/office/drawing/2015/06/chart">
            <c:ext xmlns:c16="http://schemas.microsoft.com/office/drawing/2014/chart" uri="{C3380CC4-5D6E-409C-BE32-E72D297353CC}">
              <c16:uniqueId val="{00000002-61C6-47CB-895A-CED2F6BED170}"/>
            </c:ext>
          </c:extLst>
        </c:ser>
        <c:ser>
          <c:idx val="2"/>
          <c:order val="2"/>
          <c:tx>
            <c:strRef>
              <c:f>'scenarijų pasirinkimas'!$D$23</c:f>
              <c:strCache>
                <c:ptCount val="1"/>
                <c:pt idx="0">
                  <c:v>Išeisiantys iš darbo 2021-2030 m.</c:v>
                </c:pt>
              </c:strCache>
            </c:strRef>
          </c:tx>
          <c:spPr>
            <a:solidFill>
              <a:srgbClr val="FFB549"/>
            </a:solidFill>
            <a:ln>
              <a:noFill/>
            </a:ln>
            <a:effectLst/>
          </c:spP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'scenarijų pasirinkimas'!$A$24</c:f>
              <c:strCache>
                <c:ptCount val="1"/>
                <c:pt idx="0">
                  <c:v>Visos profesinės kvalifikacijos</c:v>
                </c:pt>
              </c:strCache>
            </c:strRef>
          </c:cat>
          <c:val>
            <c:numRef>
              <c:f>'scenarijų pasirinkimas'!$D$24</c:f>
              <c:numCache>
                <c:formatCode>0</c:formatCode>
                <c:ptCount val="1"/>
                <c:pt idx="0">
                  <c:v>9612.7083333333339</c:v>
                </c:pt>
              </c:numCache>
            </c:numRef>
          </c:val>
          <c:extLst xmlns:c16r2="http://schemas.microsoft.com/office/drawing/2015/06/chart">
            <c:ext xmlns:c16="http://schemas.microsoft.com/office/drawing/2014/chart" uri="{C3380CC4-5D6E-409C-BE32-E72D297353CC}">
              <c16:uniqueId val="{00000003-61C6-47CB-895A-CED2F6BED170}"/>
            </c:ext>
          </c:extLst>
        </c:ser>
        <c:ser>
          <c:idx val="3"/>
          <c:order val="3"/>
          <c:tx>
            <c:strRef>
              <c:f>'scenarijų pasirinkimas'!$E$23</c:f>
              <c:strCache>
                <c:ptCount val="1"/>
                <c:pt idx="0">
                  <c:v>Įsidarbinę absolventai 2021-2030 m.</c:v>
                </c:pt>
              </c:strCache>
            </c:strRef>
          </c:tx>
          <c:spPr>
            <a:solidFill>
              <a:srgbClr val="5881DD"/>
            </a:solidFill>
            <a:ln>
              <a:noFill/>
            </a:ln>
            <a:effectLst/>
          </c:spP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'scenarijų pasirinkimas'!$A$24</c:f>
              <c:strCache>
                <c:ptCount val="1"/>
                <c:pt idx="0">
                  <c:v>Visos profesinės kvalifikacijos</c:v>
                </c:pt>
              </c:strCache>
            </c:strRef>
          </c:cat>
          <c:val>
            <c:numRef>
              <c:f>'scenarijų pasirinkimas'!$E$24</c:f>
              <c:numCache>
                <c:formatCode>0</c:formatCode>
                <c:ptCount val="1"/>
                <c:pt idx="0">
                  <c:v>11650.242480351701</c:v>
                </c:pt>
              </c:numCache>
            </c:numRef>
          </c:val>
          <c:extLst xmlns:c16r2="http://schemas.microsoft.com/office/drawing/2015/06/chart">
            <c:ext xmlns:c16="http://schemas.microsoft.com/office/drawing/2014/chart" uri="{C3380CC4-5D6E-409C-BE32-E72D297353CC}">
              <c16:uniqueId val="{00000004-61C6-47CB-895A-CED2F6BED170}"/>
            </c:ext>
          </c:extLst>
        </c:ser>
        <c:ser>
          <c:idx val="4"/>
          <c:order val="4"/>
          <c:tx>
            <c:strRef>
              <c:f>'scenarijų pasirinkimas'!$F$23</c:f>
              <c:strCache>
                <c:ptCount val="1"/>
                <c:pt idx="0">
                  <c:v>Įsidarbinę neaktyvūs darbuotojai 2021-2030 m.</c:v>
                </c:pt>
              </c:strCache>
            </c:strRef>
          </c:tx>
          <c:spPr>
            <a:solidFill>
              <a:srgbClr val="A9BEF9"/>
            </a:solidFill>
            <a:ln>
              <a:noFill/>
            </a:ln>
            <a:effectLst/>
          </c:spP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'scenarijų pasirinkimas'!$A$24</c:f>
              <c:strCache>
                <c:ptCount val="1"/>
                <c:pt idx="0">
                  <c:v>Visos profesinės kvalifikacijos</c:v>
                </c:pt>
              </c:strCache>
            </c:strRef>
          </c:cat>
          <c:val>
            <c:numRef>
              <c:f>'scenarijų pasirinkimas'!$F$24</c:f>
              <c:numCache>
                <c:formatCode>0</c:formatCode>
                <c:ptCount val="1"/>
                <c:pt idx="0">
                  <c:v>9443.8888888888887</c:v>
                </c:pt>
              </c:numCache>
            </c:numRef>
          </c:val>
          <c:extLst xmlns:c16r2="http://schemas.microsoft.com/office/drawing/2015/06/chart">
            <c:ext xmlns:c16="http://schemas.microsoft.com/office/drawing/2014/chart" uri="{C3380CC4-5D6E-409C-BE32-E72D297353CC}">
              <c16:uniqueId val="{00000005-61C6-47CB-895A-CED2F6BED170}"/>
            </c:ext>
          </c:extLst>
        </c:ser>
        <c:ser>
          <c:idx val="5"/>
          <c:order val="5"/>
          <c:tx>
            <c:strRef>
              <c:f>'scenarijų pasirinkimas'!$G$23</c:f>
              <c:strCache>
                <c:ptCount val="1"/>
                <c:pt idx="0">
                  <c:v>Bendras kumuliatyvus pasiūlos/paklausos balansas 2021-2030 m.</c:v>
                </c:pt>
              </c:strCache>
            </c:strRef>
          </c:tx>
          <c:spPr>
            <a:solidFill>
              <a:srgbClr val="3F109A"/>
            </a:solidFill>
            <a:ln>
              <a:noFill/>
            </a:ln>
            <a:effectLst/>
          </c:spP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'scenarijų pasirinkimas'!$A$24</c:f>
              <c:strCache>
                <c:ptCount val="1"/>
                <c:pt idx="0">
                  <c:v>Visos profesinės kvalifikacijos</c:v>
                </c:pt>
              </c:strCache>
            </c:strRef>
          </c:cat>
          <c:val>
            <c:numRef>
              <c:f>'scenarijų pasirinkimas'!$G$24</c:f>
              <c:numCache>
                <c:formatCode>0</c:formatCode>
                <c:ptCount val="1"/>
                <c:pt idx="0">
                  <c:v>-3264.665175737764</c:v>
                </c:pt>
              </c:numCache>
            </c:numRef>
          </c:val>
          <c:extLst xmlns:c16r2="http://schemas.microsoft.com/office/drawing/2015/06/chart">
            <c:ext xmlns:c16="http://schemas.microsoft.com/office/drawing/2014/chart" uri="{C3380CC4-5D6E-409C-BE32-E72D297353CC}">
              <c16:uniqueId val="{00000006-61C6-47CB-895A-CED2F6BED170}"/>
            </c:ext>
          </c:extLst>
        </c:ser>
        <c:dLbls>
          <c:showVal val="1"/>
        </c:dLbls>
        <c:gapWidth val="219"/>
        <c:overlap val="-27"/>
        <c:axId val="68110208"/>
        <c:axId val="68111744"/>
      </c:barChart>
      <c:catAx>
        <c:axId val="68110208"/>
        <c:scaling>
          <c:orientation val="minMax"/>
        </c:scaling>
        <c:axPos val="b"/>
        <c:numFmt formatCode="General" sourceLinked="1"/>
        <c:maj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8111744"/>
        <c:crosses val="autoZero"/>
        <c:auto val="1"/>
        <c:lblAlgn val="ctr"/>
        <c:lblOffset val="100"/>
      </c:catAx>
      <c:valAx>
        <c:axId val="68111744"/>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8110208"/>
        <c:crosses val="autoZero"/>
        <c:crossBetween val="between"/>
      </c:valAx>
      <c:spPr>
        <a:noFill/>
        <a:ln>
          <a:noFill/>
        </a:ln>
        <a:effectLst/>
      </c:spPr>
    </c:plotArea>
    <c:legend>
      <c:legendPos val="b"/>
      <c:layout/>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fmlaLink="'scenarijų aprašai'!$E$3"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firstButton="1" fmlaLink="'scenarijų aprašai'!$E$9"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scenarijų aprašai'!$E$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checked="Checked" firstButton="1" fmlaLink="'scenarijų aprašai'!$E$6"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firstButton="1" fmlaLink="'scenarijų aprašai'!$E$4"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scenarijų aprašai'!$E$5"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scenarijų aprašai'!$E$7"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scenarijų aprašai'!$E$8"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123824</xdr:colOff>
      <xdr:row>3</xdr:row>
      <xdr:rowOff>471487</xdr:rowOff>
    </xdr:from>
    <xdr:to>
      <xdr:col>11</xdr:col>
      <xdr:colOff>428624</xdr:colOff>
      <xdr:row>9</xdr:row>
      <xdr:rowOff>295275</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8" Type="http://schemas.openxmlformats.org/officeDocument/2006/relationships/ctrlProp" Target="../ctrlProps/ctrlProp5.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13"/>
  <sheetViews>
    <sheetView workbookViewId="0">
      <selection activeCell="C4" sqref="C4"/>
    </sheetView>
  </sheetViews>
  <sheetFormatPr defaultRowHeight="15"/>
  <cols>
    <col min="1" max="1" width="28" customWidth="1"/>
    <col min="2" max="2" width="36.85546875" customWidth="1"/>
    <col min="3" max="3" width="37.85546875" customWidth="1"/>
    <col min="4" max="4" width="56.28515625" customWidth="1"/>
  </cols>
  <sheetData>
    <row r="1" spans="1:10">
      <c r="A1" s="96" t="s">
        <v>79</v>
      </c>
      <c r="B1" s="98" t="s">
        <v>101</v>
      </c>
      <c r="C1" s="99"/>
      <c r="D1" s="100"/>
    </row>
    <row r="2" spans="1:10" ht="15.75" thickBot="1">
      <c r="A2" s="97"/>
      <c r="B2" s="13" t="s">
        <v>272</v>
      </c>
      <c r="C2" s="13" t="s">
        <v>273</v>
      </c>
      <c r="D2" s="13" t="s">
        <v>274</v>
      </c>
    </row>
    <row r="3" spans="1:10" ht="134.25" customHeight="1" thickBot="1">
      <c r="A3" s="5" t="str">
        <f>+'scenarijų pasirinkimas'!A3</f>
        <v>Realus specialistų poreikis 2020 m.</v>
      </c>
      <c r="B3" s="73" t="s">
        <v>241</v>
      </c>
      <c r="C3" s="73" t="s">
        <v>242</v>
      </c>
      <c r="D3" s="73" t="s">
        <v>243</v>
      </c>
      <c r="E3">
        <v>1</v>
      </c>
    </row>
    <row r="4" spans="1:10" ht="171" customHeight="1" thickBot="1">
      <c r="A4" s="84" t="s">
        <v>281</v>
      </c>
      <c r="B4" s="83" t="s">
        <v>244</v>
      </c>
      <c r="C4" s="83" t="s">
        <v>260</v>
      </c>
      <c r="D4" s="83" t="s">
        <v>261</v>
      </c>
      <c r="E4">
        <v>1</v>
      </c>
    </row>
    <row r="5" spans="1:10" ht="109.5" customHeight="1" thickBot="1">
      <c r="A5" s="5" t="str">
        <f>+'scenarijų pasirinkimas'!A5</f>
        <v>Plėtros prognozė</v>
      </c>
      <c r="B5" s="81" t="s">
        <v>275</v>
      </c>
      <c r="C5" s="81" t="s">
        <v>276</v>
      </c>
      <c r="D5" s="74" t="s">
        <v>254</v>
      </c>
      <c r="E5">
        <v>1</v>
      </c>
      <c r="J5" s="80"/>
    </row>
    <row r="6" spans="1:10" ht="58.5" customHeight="1" thickBot="1">
      <c r="A6" s="5" t="str">
        <f>+'scenarijų pasirinkimas'!A6</f>
        <v>Atskirų profesinių kvalifikacijų plėtros poreikio diferencijavimas</v>
      </c>
      <c r="B6" s="74" t="s">
        <v>255</v>
      </c>
      <c r="C6" s="73" t="s">
        <v>168</v>
      </c>
      <c r="D6" s="73" t="s">
        <v>245</v>
      </c>
      <c r="E6">
        <v>1</v>
      </c>
    </row>
    <row r="7" spans="1:10" ht="42.75" customHeight="1" thickBot="1">
      <c r="A7" s="5" t="str">
        <f>+'scenarijų pasirinkimas'!A7</f>
        <v xml:space="preserve">Išėjimas į pensiją </v>
      </c>
      <c r="B7" s="73" t="s">
        <v>246</v>
      </c>
      <c r="C7" s="73" t="s">
        <v>247</v>
      </c>
      <c r="D7" s="73" t="s">
        <v>248</v>
      </c>
      <c r="E7">
        <v>1</v>
      </c>
    </row>
    <row r="8" spans="1:10" ht="59.25" customHeight="1" thickBot="1">
      <c r="A8" s="5" t="str">
        <f>+'scenarijų pasirinkimas'!A8</f>
        <v>Išėjimas iš sveikatos specialisto darbo (ne pensinio amžiaus asmenims)</v>
      </c>
      <c r="B8" s="75" t="s">
        <v>249</v>
      </c>
      <c r="C8" s="75" t="s">
        <v>250</v>
      </c>
      <c r="D8" s="75" t="s">
        <v>251</v>
      </c>
      <c r="E8">
        <v>1</v>
      </c>
    </row>
    <row r="9" spans="1:10" ht="58.5" customHeight="1" thickBot="1">
      <c r="A9" s="5" t="str">
        <f>+'scenarijų pasirinkimas'!A10</f>
        <v>Absolventų įsidarbinimas sveikatos specialistais</v>
      </c>
      <c r="B9" s="73" t="s">
        <v>252</v>
      </c>
      <c r="C9" s="73" t="s">
        <v>154</v>
      </c>
      <c r="D9" s="73" t="s">
        <v>155</v>
      </c>
      <c r="E9">
        <v>1</v>
      </c>
    </row>
    <row r="10" spans="1:10" ht="75.75" customHeight="1" thickBot="1">
      <c r="A10" s="5" t="str">
        <f>+'scenarijų pasirinkimas'!A11</f>
        <v>Neaktyvių sveikatos specialistų grįžimas į darbą</v>
      </c>
      <c r="B10" s="73" t="s">
        <v>285</v>
      </c>
      <c r="C10" s="73" t="s">
        <v>286</v>
      </c>
      <c r="D10" s="73" t="s">
        <v>253</v>
      </c>
      <c r="E10">
        <v>1</v>
      </c>
    </row>
    <row r="13" spans="1:10">
      <c r="D13" s="86"/>
    </row>
  </sheetData>
  <mergeCells count="2">
    <mergeCell ref="A1:A2"/>
    <mergeCell ref="B1:D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AN157"/>
  <sheetViews>
    <sheetView workbookViewId="0">
      <selection activeCell="AD80" sqref="AD80:AM151"/>
    </sheetView>
  </sheetViews>
  <sheetFormatPr defaultRowHeight="15"/>
  <cols>
    <col min="1" max="1" width="21.7109375" bestFit="1" customWidth="1"/>
    <col min="3" max="12" width="10.5703125" bestFit="1" customWidth="1"/>
  </cols>
  <sheetData>
    <row r="1" spans="1:13">
      <c r="A1" t="s">
        <v>88</v>
      </c>
      <c r="D1">
        <f>+'scenarijų aprašai'!E7</f>
        <v>1</v>
      </c>
    </row>
    <row r="2" spans="1:13">
      <c r="A2" t="s">
        <v>235</v>
      </c>
    </row>
    <row r="4" spans="1:13">
      <c r="A4" t="s">
        <v>101</v>
      </c>
      <c r="B4" t="s">
        <v>80</v>
      </c>
      <c r="C4" t="s">
        <v>0</v>
      </c>
      <c r="D4">
        <v>2021</v>
      </c>
      <c r="E4">
        <v>2022</v>
      </c>
      <c r="F4">
        <v>2023</v>
      </c>
      <c r="G4">
        <v>2024</v>
      </c>
      <c r="H4">
        <v>2025</v>
      </c>
      <c r="I4">
        <v>2026</v>
      </c>
      <c r="J4">
        <v>2027</v>
      </c>
      <c r="K4">
        <v>2028</v>
      </c>
      <c r="L4">
        <v>2029</v>
      </c>
      <c r="M4">
        <v>2030</v>
      </c>
    </row>
    <row r="5" spans="1:13">
      <c r="A5">
        <f>+$D$1</f>
        <v>1</v>
      </c>
      <c r="B5" t="s">
        <v>75</v>
      </c>
      <c r="C5" t="s">
        <v>37</v>
      </c>
      <c r="D5" s="2">
        <f>+CHOOSE($D$1,D80,Q80,AD80)</f>
        <v>2.8212711866154265</v>
      </c>
      <c r="E5" s="2">
        <f t="shared" ref="E5:M5" si="0">+CHOOSE($D$1,E80,R80,AE80)</f>
        <v>3.0437995549618209</v>
      </c>
      <c r="F5" s="2">
        <f t="shared" si="0"/>
        <v>3.1990597689793443</v>
      </c>
      <c r="G5" s="2">
        <f t="shared" si="0"/>
        <v>3.5760750353358994</v>
      </c>
      <c r="H5" s="2">
        <f t="shared" si="0"/>
        <v>3.5541065875193909</v>
      </c>
      <c r="I5" s="2">
        <f t="shared" si="0"/>
        <v>4.1087901038554158</v>
      </c>
      <c r="J5" s="2">
        <f t="shared" si="0"/>
        <v>4.0080666712181259</v>
      </c>
      <c r="K5" s="2">
        <f t="shared" si="0"/>
        <v>4.2427019192073887</v>
      </c>
      <c r="L5" s="2">
        <f t="shared" si="0"/>
        <v>4.4664953550562672</v>
      </c>
      <c r="M5" s="2">
        <f t="shared" si="0"/>
        <v>4.3137581621128129</v>
      </c>
    </row>
    <row r="6" spans="1:13">
      <c r="A6">
        <f t="shared" ref="A6:A69" si="1">+$D$1</f>
        <v>1</v>
      </c>
      <c r="B6" t="s">
        <v>75</v>
      </c>
      <c r="C6" t="s">
        <v>11</v>
      </c>
      <c r="D6" s="2">
        <f t="shared" ref="D6:D69" si="2">+CHOOSE($D$1,D81,Q81,AD81)</f>
        <v>0.37148106412725668</v>
      </c>
      <c r="E6" s="2">
        <f t="shared" ref="E6:E69" si="3">+CHOOSE($D$1,E81,R81,AE81)</f>
        <v>0.40326444781807408</v>
      </c>
      <c r="F6" s="2">
        <f t="shared" ref="F6:F69" si="4">+CHOOSE($D$1,F81,S81,AF81)</f>
        <v>0.3916511259724178</v>
      </c>
      <c r="G6" s="2">
        <f t="shared" ref="G6:G69" si="5">+CHOOSE($D$1,G81,T81,AG81)</f>
        <v>0.39028017827678263</v>
      </c>
      <c r="H6" s="2">
        <f t="shared" ref="H6:H69" si="6">+CHOOSE($D$1,H81,U81,AH81)</f>
        <v>0.5413537758059388</v>
      </c>
      <c r="I6" s="2">
        <f t="shared" ref="I6:I69" si="7">+CHOOSE($D$1,I81,V81,AI81)</f>
        <v>0.19580804286891343</v>
      </c>
      <c r="J6" s="2">
        <f t="shared" ref="J6:J69" si="8">+CHOOSE($D$1,J81,W81,AJ81)</f>
        <v>0.2224132579435727</v>
      </c>
      <c r="K6" s="2">
        <f t="shared" ref="K6:K69" si="9">+CHOOSE($D$1,K81,X81,AK81)</f>
        <v>0.21400357390077429</v>
      </c>
      <c r="L6" s="2">
        <f t="shared" ref="L6:L69" si="10">+CHOOSE($D$1,L81,Y81,AL81)</f>
        <v>0.27256589364992978</v>
      </c>
      <c r="M6" s="2">
        <f t="shared" ref="M6:M69" si="11">+CHOOSE($D$1,M81,Z81,AM81)</f>
        <v>0.36703872850173169</v>
      </c>
    </row>
    <row r="7" spans="1:13">
      <c r="A7">
        <f t="shared" si="1"/>
        <v>1</v>
      </c>
      <c r="B7" t="s">
        <v>75</v>
      </c>
      <c r="C7" t="s">
        <v>25</v>
      </c>
      <c r="D7" s="2">
        <f t="shared" si="2"/>
        <v>10.495373385812103</v>
      </c>
      <c r="E7" s="2">
        <f t="shared" si="3"/>
        <v>11.795431328300245</v>
      </c>
      <c r="F7" s="2">
        <f t="shared" si="4"/>
        <v>10.715490327993427</v>
      </c>
      <c r="G7" s="2">
        <f t="shared" si="5"/>
        <v>10.12044431013979</v>
      </c>
      <c r="H7" s="2">
        <f t="shared" si="6"/>
        <v>10.546748645247249</v>
      </c>
      <c r="I7" s="2">
        <f t="shared" si="7"/>
        <v>9.6980424564299419</v>
      </c>
      <c r="J7" s="2">
        <f t="shared" si="8"/>
        <v>10.091057557661356</v>
      </c>
      <c r="K7" s="2">
        <f t="shared" si="9"/>
        <v>9.7858517987492419</v>
      </c>
      <c r="L7" s="2">
        <f t="shared" si="10"/>
        <v>9.6433949026846015</v>
      </c>
      <c r="M7" s="2">
        <f t="shared" si="11"/>
        <v>10.026272850200035</v>
      </c>
    </row>
    <row r="8" spans="1:13">
      <c r="A8">
        <f t="shared" si="1"/>
        <v>1</v>
      </c>
      <c r="B8" t="s">
        <v>75</v>
      </c>
      <c r="C8" t="s">
        <v>13</v>
      </c>
      <c r="D8" s="2">
        <f t="shared" si="2"/>
        <v>19.636521944287541</v>
      </c>
      <c r="E8" s="2">
        <f t="shared" si="3"/>
        <v>21.976811583274756</v>
      </c>
      <c r="F8" s="2">
        <f t="shared" si="4"/>
        <v>20.339403797792514</v>
      </c>
      <c r="G8" s="2">
        <f t="shared" si="5"/>
        <v>22.139069005539561</v>
      </c>
      <c r="H8" s="2">
        <f t="shared" si="6"/>
        <v>21.357176146795524</v>
      </c>
      <c r="I8" s="2">
        <f t="shared" si="7"/>
        <v>21.774890649998333</v>
      </c>
      <c r="J8" s="2">
        <f t="shared" si="8"/>
        <v>22.65321536615058</v>
      </c>
      <c r="K8" s="2">
        <f t="shared" si="9"/>
        <v>22.459031861009173</v>
      </c>
      <c r="L8" s="2">
        <f t="shared" si="10"/>
        <v>22.893714325432512</v>
      </c>
      <c r="M8" s="2">
        <f t="shared" si="11"/>
        <v>23.006349253479531</v>
      </c>
    </row>
    <row r="9" spans="1:13">
      <c r="A9">
        <f t="shared" si="1"/>
        <v>1</v>
      </c>
      <c r="B9" t="s">
        <v>75</v>
      </c>
      <c r="C9" t="s">
        <v>33</v>
      </c>
      <c r="D9" s="2">
        <f t="shared" si="2"/>
        <v>1.044251211904532</v>
      </c>
      <c r="E9" s="2">
        <f t="shared" si="3"/>
        <v>1.3359958810177703</v>
      </c>
      <c r="F9" s="2">
        <f t="shared" si="4"/>
        <v>0.71639520752230279</v>
      </c>
      <c r="G9" s="2">
        <f t="shared" si="5"/>
        <v>0.66931186820815891</v>
      </c>
      <c r="H9" s="2">
        <f t="shared" si="6"/>
        <v>0.67418921127194975</v>
      </c>
      <c r="I9" s="2">
        <f t="shared" si="7"/>
        <v>0.80559700734661077</v>
      </c>
      <c r="J9" s="2">
        <f t="shared" si="8"/>
        <v>0.64547221819694034</v>
      </c>
      <c r="K9" s="2">
        <f t="shared" si="9"/>
        <v>0.55334095312338949</v>
      </c>
      <c r="L9" s="2">
        <f t="shared" si="10"/>
        <v>0.5666393980484814</v>
      </c>
      <c r="M9" s="2">
        <f t="shared" si="11"/>
        <v>0.60815652640779339</v>
      </c>
    </row>
    <row r="10" spans="1:13">
      <c r="A10">
        <f t="shared" si="1"/>
        <v>1</v>
      </c>
      <c r="B10" t="s">
        <v>75</v>
      </c>
      <c r="C10" t="s">
        <v>58</v>
      </c>
      <c r="D10" s="2">
        <f t="shared" si="2"/>
        <v>7.2652781358651444</v>
      </c>
      <c r="E10" s="2">
        <f t="shared" si="3"/>
        <v>8.8193716635690453</v>
      </c>
      <c r="F10" s="2">
        <f t="shared" si="4"/>
        <v>10.178209648041792</v>
      </c>
      <c r="G10" s="2">
        <f t="shared" si="5"/>
        <v>10.596053546433364</v>
      </c>
      <c r="H10" s="2">
        <f t="shared" si="6"/>
        <v>11.834048294630556</v>
      </c>
      <c r="I10" s="2">
        <f t="shared" si="7"/>
        <v>12.409677244672171</v>
      </c>
      <c r="J10" s="2">
        <f t="shared" si="8"/>
        <v>14.728603102002017</v>
      </c>
      <c r="K10" s="2">
        <f t="shared" si="9"/>
        <v>15.739028254768579</v>
      </c>
      <c r="L10" s="2">
        <f t="shared" si="10"/>
        <v>16.788377409989405</v>
      </c>
      <c r="M10" s="2">
        <f t="shared" si="11"/>
        <v>19.013032057579398</v>
      </c>
    </row>
    <row r="11" spans="1:13">
      <c r="A11">
        <f t="shared" si="1"/>
        <v>1</v>
      </c>
      <c r="B11" t="s">
        <v>75</v>
      </c>
      <c r="C11" t="s">
        <v>14</v>
      </c>
      <c r="D11" s="2">
        <f t="shared" si="2"/>
        <v>11.869372882343949</v>
      </c>
      <c r="E11" s="2">
        <f t="shared" si="3"/>
        <v>12.96423715760683</v>
      </c>
      <c r="F11" s="2">
        <f t="shared" si="4"/>
        <v>12.51399394369124</v>
      </c>
      <c r="G11" s="2">
        <f t="shared" si="5"/>
        <v>13.060078183182654</v>
      </c>
      <c r="H11" s="2">
        <f t="shared" si="6"/>
        <v>12.561853752742158</v>
      </c>
      <c r="I11" s="2">
        <f t="shared" si="7"/>
        <v>12.409740282500422</v>
      </c>
      <c r="J11" s="2">
        <f t="shared" si="8"/>
        <v>11.946928151159797</v>
      </c>
      <c r="K11" s="2">
        <f t="shared" si="9"/>
        <v>11.426544496333749</v>
      </c>
      <c r="L11" s="2">
        <f t="shared" si="10"/>
        <v>11.523227014311288</v>
      </c>
      <c r="M11" s="2">
        <f t="shared" si="11"/>
        <v>11.576860268472329</v>
      </c>
    </row>
    <row r="12" spans="1:13">
      <c r="A12">
        <f t="shared" si="1"/>
        <v>1</v>
      </c>
      <c r="B12" t="s">
        <v>75</v>
      </c>
      <c r="C12" t="s">
        <v>5</v>
      </c>
      <c r="D12" s="2">
        <f t="shared" si="2"/>
        <v>7.3331685293962501</v>
      </c>
      <c r="E12" s="2">
        <f t="shared" si="3"/>
        <v>7.2443633398700777</v>
      </c>
      <c r="F12" s="2">
        <f t="shared" si="4"/>
        <v>7.5848312494236501</v>
      </c>
      <c r="G12" s="2">
        <f t="shared" si="5"/>
        <v>5.6936662074749256</v>
      </c>
      <c r="H12" s="2">
        <f t="shared" si="6"/>
        <v>5.7587271482435618</v>
      </c>
      <c r="I12" s="2">
        <f t="shared" si="7"/>
        <v>5.0385124509510426</v>
      </c>
      <c r="J12" s="2">
        <f t="shared" si="8"/>
        <v>4.4066153765272178</v>
      </c>
      <c r="K12" s="2">
        <f t="shared" si="9"/>
        <v>4.4836158797147236</v>
      </c>
      <c r="L12" s="2">
        <f t="shared" si="10"/>
        <v>4.8604029576175343</v>
      </c>
      <c r="M12" s="2">
        <f t="shared" si="11"/>
        <v>4.3612643351244484</v>
      </c>
    </row>
    <row r="13" spans="1:13">
      <c r="A13">
        <f t="shared" si="1"/>
        <v>1</v>
      </c>
      <c r="B13" t="s">
        <v>75</v>
      </c>
      <c r="C13" t="s">
        <v>30</v>
      </c>
      <c r="D13" s="2">
        <f t="shared" si="2"/>
        <v>0.77967846847445577</v>
      </c>
      <c r="E13" s="2">
        <f t="shared" si="3"/>
        <v>0.74666645032580237</v>
      </c>
      <c r="F13" s="2">
        <f t="shared" si="4"/>
        <v>0.69145687325572802</v>
      </c>
      <c r="G13" s="2">
        <f t="shared" si="5"/>
        <v>0.69721909244563418</v>
      </c>
      <c r="H13" s="2">
        <f t="shared" si="6"/>
        <v>0.62149590140248834</v>
      </c>
      <c r="I13" s="2">
        <f t="shared" si="7"/>
        <v>0.5757295312089481</v>
      </c>
      <c r="J13" s="2">
        <f t="shared" si="8"/>
        <v>0.56404447907899247</v>
      </c>
      <c r="K13" s="2">
        <f t="shared" si="9"/>
        <v>0.49776989900470409</v>
      </c>
      <c r="L13" s="2">
        <f t="shared" si="10"/>
        <v>0.66335499408011867</v>
      </c>
      <c r="M13" s="2">
        <f t="shared" si="11"/>
        <v>0.43138064726247333</v>
      </c>
    </row>
    <row r="14" spans="1:13">
      <c r="A14">
        <f t="shared" si="1"/>
        <v>1</v>
      </c>
      <c r="B14" t="s">
        <v>75</v>
      </c>
      <c r="C14" t="s">
        <v>19</v>
      </c>
      <c r="D14" s="2">
        <f t="shared" si="2"/>
        <v>4.2200982091347878</v>
      </c>
      <c r="E14" s="2">
        <f t="shared" si="3"/>
        <v>4.441391935389654</v>
      </c>
      <c r="F14" s="2">
        <f t="shared" si="4"/>
        <v>4.9676281690362192</v>
      </c>
      <c r="G14" s="2">
        <f t="shared" si="5"/>
        <v>4.1025031480733194</v>
      </c>
      <c r="H14" s="2">
        <f t="shared" si="6"/>
        <v>4.2088768124472811</v>
      </c>
      <c r="I14" s="2">
        <f t="shared" si="7"/>
        <v>4.314987939805043</v>
      </c>
      <c r="J14" s="2">
        <f t="shared" si="8"/>
        <v>3.7558239058988097</v>
      </c>
      <c r="K14" s="2">
        <f t="shared" si="9"/>
        <v>4.0958940786102378</v>
      </c>
      <c r="L14" s="2">
        <f t="shared" si="10"/>
        <v>4.2114053283482047</v>
      </c>
      <c r="M14" s="2">
        <f t="shared" si="11"/>
        <v>3.8889771321954369</v>
      </c>
    </row>
    <row r="15" spans="1:13">
      <c r="A15">
        <f t="shared" si="1"/>
        <v>1</v>
      </c>
      <c r="B15" t="s">
        <v>75</v>
      </c>
      <c r="C15" t="s">
        <v>20</v>
      </c>
      <c r="D15" s="2">
        <f t="shared" si="2"/>
        <v>2.0651011017082883</v>
      </c>
      <c r="E15" s="2">
        <f t="shared" si="3"/>
        <v>2.5795433746638454</v>
      </c>
      <c r="F15" s="2">
        <f t="shared" si="4"/>
        <v>1.9880043607782019</v>
      </c>
      <c r="G15" s="2">
        <f t="shared" si="5"/>
        <v>2.1717140320638451</v>
      </c>
      <c r="H15" s="2">
        <f t="shared" si="6"/>
        <v>2.5067876985944464</v>
      </c>
      <c r="I15" s="2">
        <f t="shared" si="7"/>
        <v>2.3023355449810765</v>
      </c>
      <c r="J15" s="2">
        <f t="shared" si="8"/>
        <v>2.4297532942421118</v>
      </c>
      <c r="K15" s="2">
        <f t="shared" si="9"/>
        <v>2.4023546873426755</v>
      </c>
      <c r="L15" s="2">
        <f t="shared" si="10"/>
        <v>2.4554906467799045</v>
      </c>
      <c r="M15" s="2">
        <f t="shared" si="11"/>
        <v>2.4320820124530225</v>
      </c>
    </row>
    <row r="16" spans="1:13">
      <c r="A16">
        <f t="shared" si="1"/>
        <v>1</v>
      </c>
      <c r="B16" t="s">
        <v>75</v>
      </c>
      <c r="C16" t="s">
        <v>64</v>
      </c>
      <c r="D16" s="2">
        <f t="shared" si="2"/>
        <v>6.625420955064254E-2</v>
      </c>
      <c r="E16" s="2">
        <f t="shared" si="3"/>
        <v>5.1181672397762723E-2</v>
      </c>
      <c r="F16" s="2">
        <f t="shared" si="4"/>
        <v>7.7122675190982815E-2</v>
      </c>
      <c r="G16" s="2">
        <f t="shared" si="5"/>
        <v>7.6875522368869187E-2</v>
      </c>
      <c r="H16" s="2">
        <f t="shared" si="6"/>
        <v>0.10550112299319953</v>
      </c>
      <c r="I16" s="2">
        <f t="shared" si="7"/>
        <v>0.16988274327994873</v>
      </c>
      <c r="J16" s="2">
        <f t="shared" si="8"/>
        <v>0.1662929931985801</v>
      </c>
      <c r="K16" s="2">
        <f t="shared" si="9"/>
        <v>0.23678725204088485</v>
      </c>
      <c r="L16" s="2">
        <f t="shared" si="10"/>
        <v>0.26210962888453637</v>
      </c>
      <c r="M16" s="2">
        <f t="shared" si="11"/>
        <v>0.24135252179925326</v>
      </c>
    </row>
    <row r="17" spans="1:13">
      <c r="A17">
        <f t="shared" si="1"/>
        <v>1</v>
      </c>
      <c r="B17" t="s">
        <v>75</v>
      </c>
      <c r="C17" t="s">
        <v>71</v>
      </c>
      <c r="D17" s="2">
        <f t="shared" si="2"/>
        <v>7.4156262008876206E-2</v>
      </c>
      <c r="E17" s="2">
        <f t="shared" si="3"/>
        <v>8.1187798616482842E-2</v>
      </c>
      <c r="F17" s="2">
        <f t="shared" si="4"/>
        <v>0.10145726043548003</v>
      </c>
      <c r="G17" s="2">
        <f t="shared" si="5"/>
        <v>0.14356080609555633</v>
      </c>
      <c r="H17" s="2">
        <f t="shared" si="6"/>
        <v>0.15688592725836442</v>
      </c>
      <c r="I17" s="2">
        <f t="shared" si="7"/>
        <v>0.2058434339324744</v>
      </c>
      <c r="J17" s="2">
        <f t="shared" si="8"/>
        <v>0.28249450929651831</v>
      </c>
      <c r="K17" s="2">
        <f t="shared" si="9"/>
        <v>0.27855138106996791</v>
      </c>
      <c r="L17" s="2">
        <f t="shared" si="10"/>
        <v>0.32488971512864706</v>
      </c>
      <c r="M17" s="2">
        <f t="shared" si="11"/>
        <v>0.39230506774369106</v>
      </c>
    </row>
    <row r="18" spans="1:13">
      <c r="A18">
        <f t="shared" si="1"/>
        <v>1</v>
      </c>
      <c r="B18" t="s">
        <v>75</v>
      </c>
      <c r="C18" t="s">
        <v>50</v>
      </c>
      <c r="D18" s="2">
        <f t="shared" si="2"/>
        <v>0.33825833537846728</v>
      </c>
      <c r="E18" s="2">
        <f t="shared" si="3"/>
        <v>0.36067782448408348</v>
      </c>
      <c r="F18" s="2">
        <f t="shared" si="4"/>
        <v>0.4504922591178544</v>
      </c>
      <c r="G18" s="2">
        <f t="shared" si="5"/>
        <v>0.48363710585141118</v>
      </c>
      <c r="H18" s="2">
        <f t="shared" si="6"/>
        <v>0.47190400296648405</v>
      </c>
      <c r="I18" s="2">
        <f t="shared" si="7"/>
        <v>0.53306887837903216</v>
      </c>
      <c r="J18" s="2">
        <f t="shared" si="8"/>
        <v>0.50936377747877248</v>
      </c>
      <c r="K18" s="2">
        <f t="shared" si="9"/>
        <v>0.59920951435290104</v>
      </c>
      <c r="L18" s="2">
        <f t="shared" si="10"/>
        <v>0.55853908735758406</v>
      </c>
      <c r="M18" s="2">
        <f t="shared" si="11"/>
        <v>0.59306803401676655</v>
      </c>
    </row>
    <row r="19" spans="1:13">
      <c r="A19">
        <f t="shared" si="1"/>
        <v>1</v>
      </c>
      <c r="B19" t="s">
        <v>75</v>
      </c>
      <c r="C19" t="s">
        <v>7</v>
      </c>
      <c r="D19" s="2">
        <f t="shared" si="2"/>
        <v>1.6973498378734289</v>
      </c>
      <c r="E19" s="2">
        <f t="shared" si="3"/>
        <v>1.7522617268883576</v>
      </c>
      <c r="F19" s="2">
        <f t="shared" si="4"/>
        <v>2.0469908804215211</v>
      </c>
      <c r="G19" s="2">
        <f t="shared" si="5"/>
        <v>1.7151531534742508</v>
      </c>
      <c r="H19" s="2">
        <f t="shared" si="6"/>
        <v>1.8526408173991746</v>
      </c>
      <c r="I19" s="2">
        <f t="shared" si="7"/>
        <v>1.9273651240850438</v>
      </c>
      <c r="J19" s="2">
        <f t="shared" si="8"/>
        <v>1.8293512940468519</v>
      </c>
      <c r="K19" s="2">
        <f t="shared" si="9"/>
        <v>1.9524204134595657</v>
      </c>
      <c r="L19" s="2">
        <f t="shared" si="10"/>
        <v>1.7667001826258164</v>
      </c>
      <c r="M19" s="2">
        <f t="shared" si="11"/>
        <v>2.0611125881998293</v>
      </c>
    </row>
    <row r="20" spans="1:13">
      <c r="A20">
        <f t="shared" si="1"/>
        <v>1</v>
      </c>
      <c r="B20" t="s">
        <v>75</v>
      </c>
      <c r="C20" t="s">
        <v>8</v>
      </c>
      <c r="D20" s="2">
        <f t="shared" si="2"/>
        <v>14.805340983864474</v>
      </c>
      <c r="E20" s="2">
        <f t="shared" si="3"/>
        <v>15.972483737896214</v>
      </c>
      <c r="F20" s="2">
        <f t="shared" si="4"/>
        <v>15.35372429870684</v>
      </c>
      <c r="G20" s="2">
        <f t="shared" si="5"/>
        <v>15.319109019948236</v>
      </c>
      <c r="H20" s="2">
        <f t="shared" si="6"/>
        <v>15.704224609710815</v>
      </c>
      <c r="I20" s="2">
        <f t="shared" si="7"/>
        <v>13.932983139246618</v>
      </c>
      <c r="J20" s="2">
        <f t="shared" si="8"/>
        <v>14.080202039284748</v>
      </c>
      <c r="K20" s="2">
        <f t="shared" si="9"/>
        <v>13.747474445119336</v>
      </c>
      <c r="L20" s="2">
        <f t="shared" si="10"/>
        <v>13.445570547876287</v>
      </c>
      <c r="M20" s="2">
        <f t="shared" si="11"/>
        <v>13.491557959159572</v>
      </c>
    </row>
    <row r="21" spans="1:13">
      <c r="A21">
        <f t="shared" si="1"/>
        <v>1</v>
      </c>
      <c r="B21" t="s">
        <v>75</v>
      </c>
      <c r="C21" t="s">
        <v>72</v>
      </c>
      <c r="D21" s="2">
        <f t="shared" si="2"/>
        <v>0</v>
      </c>
      <c r="E21" s="2">
        <f t="shared" si="3"/>
        <v>0</v>
      </c>
      <c r="F21" s="2">
        <f t="shared" si="4"/>
        <v>0</v>
      </c>
      <c r="G21" s="2">
        <f t="shared" si="5"/>
        <v>0</v>
      </c>
      <c r="H21" s="2">
        <f t="shared" si="6"/>
        <v>0</v>
      </c>
      <c r="I21" s="2">
        <f t="shared" si="7"/>
        <v>0</v>
      </c>
      <c r="J21" s="2">
        <f t="shared" si="8"/>
        <v>0</v>
      </c>
      <c r="K21" s="2">
        <f t="shared" si="9"/>
        <v>0</v>
      </c>
      <c r="L21" s="2">
        <f t="shared" si="10"/>
        <v>0</v>
      </c>
      <c r="M21" s="2">
        <f t="shared" si="11"/>
        <v>0</v>
      </c>
    </row>
    <row r="22" spans="1:13">
      <c r="A22">
        <f t="shared" si="1"/>
        <v>1</v>
      </c>
      <c r="B22" t="s">
        <v>75</v>
      </c>
      <c r="C22" t="s">
        <v>53</v>
      </c>
      <c r="D22" s="2">
        <f t="shared" si="2"/>
        <v>0.13370318676275916</v>
      </c>
      <c r="E22" s="2">
        <f t="shared" si="3"/>
        <v>0.2056401012073561</v>
      </c>
      <c r="F22" s="2">
        <f t="shared" si="4"/>
        <v>0.28699150585560507</v>
      </c>
      <c r="G22" s="2">
        <f t="shared" si="5"/>
        <v>0.25466413225743528</v>
      </c>
      <c r="H22" s="2">
        <f t="shared" si="6"/>
        <v>0.37033599535217232</v>
      </c>
      <c r="I22" s="2">
        <f t="shared" si="7"/>
        <v>0.48979729318492293</v>
      </c>
      <c r="J22" s="2">
        <f t="shared" si="8"/>
        <v>0.44606787028891964</v>
      </c>
      <c r="K22" s="2">
        <f t="shared" si="9"/>
        <v>0.56506136067794532</v>
      </c>
      <c r="L22" s="2">
        <f t="shared" si="10"/>
        <v>0.68059814092530591</v>
      </c>
      <c r="M22" s="2">
        <f t="shared" si="11"/>
        <v>0.64958684963490487</v>
      </c>
    </row>
    <row r="23" spans="1:13">
      <c r="A23">
        <f t="shared" si="1"/>
        <v>1</v>
      </c>
      <c r="B23" t="s">
        <v>75</v>
      </c>
      <c r="C23" t="s">
        <v>49</v>
      </c>
      <c r="D23" s="2">
        <f t="shared" si="2"/>
        <v>0.21781864468592893</v>
      </c>
      <c r="E23" s="2">
        <f t="shared" si="3"/>
        <v>0.27883082785577973</v>
      </c>
      <c r="F23" s="2">
        <f t="shared" si="4"/>
        <v>0.30952382442382298</v>
      </c>
      <c r="G23" s="2">
        <f t="shared" si="5"/>
        <v>0.32063808628462165</v>
      </c>
      <c r="H23" s="2">
        <f t="shared" si="6"/>
        <v>0.41782079558412089</v>
      </c>
      <c r="I23" s="2">
        <f t="shared" si="7"/>
        <v>0.44307426041678877</v>
      </c>
      <c r="J23" s="2">
        <f t="shared" si="8"/>
        <v>0.50251951811622875</v>
      </c>
      <c r="K23" s="2">
        <f t="shared" si="9"/>
        <v>0.55923689483051353</v>
      </c>
      <c r="L23" s="2">
        <f t="shared" si="10"/>
        <v>0.59174548504310431</v>
      </c>
      <c r="M23" s="2">
        <f t="shared" si="11"/>
        <v>0.57428833781155253</v>
      </c>
    </row>
    <row r="24" spans="1:13">
      <c r="A24">
        <f t="shared" si="1"/>
        <v>1</v>
      </c>
      <c r="B24" t="s">
        <v>75</v>
      </c>
      <c r="C24" t="s">
        <v>43</v>
      </c>
      <c r="D24" s="2">
        <f t="shared" si="2"/>
        <v>1.7132199484511328</v>
      </c>
      <c r="E24" s="2">
        <f t="shared" si="3"/>
        <v>1.8155775851556766</v>
      </c>
      <c r="F24" s="2">
        <f t="shared" si="4"/>
        <v>2.0278520562308757</v>
      </c>
      <c r="G24" s="2">
        <f t="shared" si="5"/>
        <v>1.9847123588160716</v>
      </c>
      <c r="H24" s="2">
        <f t="shared" si="6"/>
        <v>2.2712327714754714</v>
      </c>
      <c r="I24" s="2">
        <f t="shared" si="7"/>
        <v>2.1738861043808595</v>
      </c>
      <c r="J24" s="2">
        <f t="shared" si="8"/>
        <v>2.4736064708977703</v>
      </c>
      <c r="K24" s="2">
        <f t="shared" si="9"/>
        <v>2.5450814409370324</v>
      </c>
      <c r="L24" s="2">
        <f t="shared" si="10"/>
        <v>2.8931833713610855</v>
      </c>
      <c r="M24" s="2">
        <f t="shared" si="11"/>
        <v>3.0704234898516627</v>
      </c>
    </row>
    <row r="25" spans="1:13">
      <c r="A25">
        <f t="shared" si="1"/>
        <v>1</v>
      </c>
      <c r="B25" t="s">
        <v>75</v>
      </c>
      <c r="C25" t="s">
        <v>36</v>
      </c>
      <c r="D25" s="2">
        <f t="shared" si="2"/>
        <v>2.0718250959639302</v>
      </c>
      <c r="E25" s="2">
        <f t="shared" si="3"/>
        <v>2.5605945022468259</v>
      </c>
      <c r="F25" s="2">
        <f t="shared" si="4"/>
        <v>3.1517230759389125</v>
      </c>
      <c r="G25" s="2">
        <f t="shared" si="5"/>
        <v>3.1184587890197313</v>
      </c>
      <c r="H25" s="2">
        <f t="shared" si="6"/>
        <v>3.1178945515349912</v>
      </c>
      <c r="I25" s="2">
        <f t="shared" si="7"/>
        <v>3.5214206915525961</v>
      </c>
      <c r="J25" s="2">
        <f t="shared" si="8"/>
        <v>3.7712328314669965</v>
      </c>
      <c r="K25" s="2">
        <f t="shared" si="9"/>
        <v>3.9618328341885887</v>
      </c>
      <c r="L25" s="2">
        <f t="shared" si="10"/>
        <v>4.2883943184118349</v>
      </c>
      <c r="M25" s="2">
        <f t="shared" si="11"/>
        <v>4.5392420602050194</v>
      </c>
    </row>
    <row r="26" spans="1:13">
      <c r="A26">
        <f t="shared" si="1"/>
        <v>1</v>
      </c>
      <c r="B26" t="s">
        <v>75</v>
      </c>
      <c r="C26" t="s">
        <v>24</v>
      </c>
      <c r="D26" s="2">
        <f t="shared" si="2"/>
        <v>2.0151834523750378</v>
      </c>
      <c r="E26" s="2">
        <f t="shared" si="3"/>
        <v>2.1242414698220484</v>
      </c>
      <c r="F26" s="2">
        <f t="shared" si="4"/>
        <v>2.2330237814832139</v>
      </c>
      <c r="G26" s="2">
        <f t="shared" si="5"/>
        <v>2.5178713887571322</v>
      </c>
      <c r="H26" s="2">
        <f t="shared" si="6"/>
        <v>2.2621319750776441</v>
      </c>
      <c r="I26" s="2">
        <f t="shared" si="7"/>
        <v>2.2494491214075696</v>
      </c>
      <c r="J26" s="2">
        <f t="shared" si="8"/>
        <v>2.4070813007286054</v>
      </c>
      <c r="K26" s="2">
        <f t="shared" si="9"/>
        <v>2.4417866045492813</v>
      </c>
      <c r="L26" s="2">
        <f t="shared" si="10"/>
        <v>2.6005739235628424</v>
      </c>
      <c r="M26" s="2">
        <f t="shared" si="11"/>
        <v>2.306739432209274</v>
      </c>
    </row>
    <row r="27" spans="1:13">
      <c r="A27">
        <f t="shared" si="1"/>
        <v>1</v>
      </c>
      <c r="B27" t="s">
        <v>75</v>
      </c>
      <c r="C27" t="s">
        <v>10</v>
      </c>
      <c r="D27" s="2">
        <f t="shared" si="2"/>
        <v>14.800838905230611</v>
      </c>
      <c r="E27" s="2">
        <f t="shared" si="3"/>
        <v>15.606137795493954</v>
      </c>
      <c r="F27" s="2">
        <f t="shared" si="4"/>
        <v>15.68471513277842</v>
      </c>
      <c r="G27" s="2">
        <f t="shared" si="5"/>
        <v>16.107062817106421</v>
      </c>
      <c r="H27" s="2">
        <f t="shared" si="6"/>
        <v>15.882407512488394</v>
      </c>
      <c r="I27" s="2">
        <f t="shared" si="7"/>
        <v>15.283095381453386</v>
      </c>
      <c r="J27" s="2">
        <f t="shared" si="8"/>
        <v>15.895803929781533</v>
      </c>
      <c r="K27" s="2">
        <f t="shared" si="9"/>
        <v>15.23889699892862</v>
      </c>
      <c r="L27" s="2">
        <f t="shared" si="10"/>
        <v>15.125028355667927</v>
      </c>
      <c r="M27" s="2">
        <f t="shared" si="11"/>
        <v>14.788770427386996</v>
      </c>
    </row>
    <row r="28" spans="1:13">
      <c r="A28">
        <f t="shared" si="1"/>
        <v>1</v>
      </c>
      <c r="B28" t="s">
        <v>75</v>
      </c>
      <c r="C28" t="s">
        <v>12</v>
      </c>
      <c r="D28" s="2">
        <f t="shared" si="2"/>
        <v>12.447907663842184</v>
      </c>
      <c r="E28" s="2">
        <f t="shared" si="3"/>
        <v>13.296318113028285</v>
      </c>
      <c r="F28" s="2">
        <f t="shared" si="4"/>
        <v>12.6630569059342</v>
      </c>
      <c r="G28" s="2">
        <f t="shared" si="5"/>
        <v>11.978405212415726</v>
      </c>
      <c r="H28" s="2">
        <f t="shared" si="6"/>
        <v>12.691860732332586</v>
      </c>
      <c r="I28" s="2">
        <f t="shared" si="7"/>
        <v>12.017356458102615</v>
      </c>
      <c r="J28" s="2">
        <f t="shared" si="8"/>
        <v>12.356802957229226</v>
      </c>
      <c r="K28" s="2">
        <f t="shared" si="9"/>
        <v>11.584510812469489</v>
      </c>
      <c r="L28" s="2">
        <f t="shared" si="10"/>
        <v>11.539440465700778</v>
      </c>
      <c r="M28" s="2">
        <f t="shared" si="11"/>
        <v>11.076563118285875</v>
      </c>
    </row>
    <row r="29" spans="1:13">
      <c r="A29">
        <f t="shared" si="1"/>
        <v>1</v>
      </c>
      <c r="B29" t="s">
        <v>75</v>
      </c>
      <c r="C29" t="s">
        <v>47</v>
      </c>
      <c r="D29" s="2">
        <f t="shared" si="2"/>
        <v>1.1148918818449123</v>
      </c>
      <c r="E29" s="2">
        <f t="shared" si="3"/>
        <v>1.3587230180194005</v>
      </c>
      <c r="F29" s="2">
        <f t="shared" si="4"/>
        <v>1.4249384935502618</v>
      </c>
      <c r="G29" s="2">
        <f t="shared" si="5"/>
        <v>1.5098322019973791</v>
      </c>
      <c r="H29" s="2">
        <f t="shared" si="6"/>
        <v>1.6361237059363325</v>
      </c>
      <c r="I29" s="2">
        <f t="shared" si="7"/>
        <v>1.6322156716615572</v>
      </c>
      <c r="J29" s="2">
        <f t="shared" si="8"/>
        <v>1.8647044336628404</v>
      </c>
      <c r="K29" s="2">
        <f t="shared" si="9"/>
        <v>1.6045840143295824</v>
      </c>
      <c r="L29" s="2">
        <f t="shared" si="10"/>
        <v>1.7044682183045643</v>
      </c>
      <c r="M29" s="2">
        <f t="shared" si="11"/>
        <v>1.7900761405285837</v>
      </c>
    </row>
    <row r="30" spans="1:13">
      <c r="A30">
        <f t="shared" si="1"/>
        <v>1</v>
      </c>
      <c r="B30" t="s">
        <v>75</v>
      </c>
      <c r="C30" t="s">
        <v>39</v>
      </c>
      <c r="D30" s="2">
        <f t="shared" si="2"/>
        <v>0.62273148656215627</v>
      </c>
      <c r="E30" s="2">
        <f t="shared" si="3"/>
        <v>0.59820230094605287</v>
      </c>
      <c r="F30" s="2">
        <f t="shared" si="4"/>
        <v>0.70696342535719014</v>
      </c>
      <c r="G30" s="2">
        <f t="shared" si="5"/>
        <v>0.78040371677069076</v>
      </c>
      <c r="H30" s="2">
        <f t="shared" si="6"/>
        <v>0.82687616411291365</v>
      </c>
      <c r="I30" s="2">
        <f t="shared" si="7"/>
        <v>0.90178788497489892</v>
      </c>
      <c r="J30" s="2">
        <f t="shared" si="8"/>
        <v>0.93820719213309056</v>
      </c>
      <c r="K30" s="2">
        <f t="shared" si="9"/>
        <v>0.95992917537839706</v>
      </c>
      <c r="L30" s="2">
        <f t="shared" si="10"/>
        <v>0.91554300113109821</v>
      </c>
      <c r="M30" s="2">
        <f t="shared" si="11"/>
        <v>0.94672521303286972</v>
      </c>
    </row>
    <row r="31" spans="1:13">
      <c r="A31">
        <f t="shared" si="1"/>
        <v>1</v>
      </c>
      <c r="B31" t="s">
        <v>75</v>
      </c>
      <c r="C31" t="s">
        <v>38</v>
      </c>
      <c r="D31" s="2">
        <f t="shared" si="2"/>
        <v>8.2654432135432501</v>
      </c>
      <c r="E31" s="2">
        <f t="shared" si="3"/>
        <v>9.24072089359926</v>
      </c>
      <c r="F31" s="2">
        <f t="shared" si="4"/>
        <v>8.837168822457846</v>
      </c>
      <c r="G31" s="2">
        <f t="shared" si="5"/>
        <v>8.8426686771853973</v>
      </c>
      <c r="H31" s="2">
        <f t="shared" si="6"/>
        <v>8.8784791684115625</v>
      </c>
      <c r="I31" s="2">
        <f t="shared" si="7"/>
        <v>9.205425351018043</v>
      </c>
      <c r="J31" s="2">
        <f t="shared" si="8"/>
        <v>9.1150719729314176</v>
      </c>
      <c r="K31" s="2">
        <f t="shared" si="9"/>
        <v>9.5035714031880172</v>
      </c>
      <c r="L31" s="2">
        <f t="shared" si="10"/>
        <v>9.4483923752415482</v>
      </c>
      <c r="M31" s="2">
        <f t="shared" si="11"/>
        <v>9.1602872440738139</v>
      </c>
    </row>
    <row r="32" spans="1:13">
      <c r="A32">
        <f t="shared" si="1"/>
        <v>1</v>
      </c>
      <c r="B32" t="s">
        <v>75</v>
      </c>
      <c r="C32" t="s">
        <v>9</v>
      </c>
      <c r="D32" s="2">
        <f t="shared" si="2"/>
        <v>10.556499983678178</v>
      </c>
      <c r="E32" s="2">
        <f t="shared" si="3"/>
        <v>11.7497129652336</v>
      </c>
      <c r="F32" s="2">
        <f t="shared" si="4"/>
        <v>9.5559354265787562</v>
      </c>
      <c r="G32" s="2">
        <f t="shared" si="5"/>
        <v>10.332403132661517</v>
      </c>
      <c r="H32" s="2">
        <f t="shared" si="6"/>
        <v>9.1076764953284854</v>
      </c>
      <c r="I32" s="2">
        <f t="shared" si="7"/>
        <v>8.0483198890539569</v>
      </c>
      <c r="J32" s="2">
        <f t="shared" si="8"/>
        <v>7.9101083810064461</v>
      </c>
      <c r="K32" s="2">
        <f t="shared" si="9"/>
        <v>7.0841515906440176</v>
      </c>
      <c r="L32" s="2">
        <f t="shared" si="10"/>
        <v>7.0571560072919794</v>
      </c>
      <c r="M32" s="2">
        <f t="shared" si="11"/>
        <v>7.7329134450623052</v>
      </c>
    </row>
    <row r="33" spans="1:13">
      <c r="A33">
        <f t="shared" si="1"/>
        <v>1</v>
      </c>
      <c r="B33" t="s">
        <v>75</v>
      </c>
      <c r="C33" t="s">
        <v>66</v>
      </c>
      <c r="D33" s="2">
        <f t="shared" si="2"/>
        <v>0.32380836025805726</v>
      </c>
      <c r="E33" s="2">
        <f t="shared" si="3"/>
        <v>0.41390845714298885</v>
      </c>
      <c r="F33" s="2">
        <f t="shared" si="4"/>
        <v>0.48551890337820613</v>
      </c>
      <c r="G33" s="2">
        <f t="shared" si="5"/>
        <v>0.54650981737318427</v>
      </c>
      <c r="H33" s="2">
        <f t="shared" si="6"/>
        <v>0.62588265799625287</v>
      </c>
      <c r="I33" s="2">
        <f t="shared" si="7"/>
        <v>0.72449555286007317</v>
      </c>
      <c r="J33" s="2">
        <f t="shared" si="8"/>
        <v>0.77670523590514273</v>
      </c>
      <c r="K33" s="2">
        <f t="shared" si="9"/>
        <v>0.89464909084655608</v>
      </c>
      <c r="L33" s="2">
        <f t="shared" si="10"/>
        <v>0.94494341674528237</v>
      </c>
      <c r="M33" s="2">
        <f t="shared" si="11"/>
        <v>1.1484426980434941</v>
      </c>
    </row>
    <row r="34" spans="1:13">
      <c r="A34">
        <f t="shared" si="1"/>
        <v>1</v>
      </c>
      <c r="B34" t="s">
        <v>75</v>
      </c>
      <c r="C34" t="s">
        <v>23</v>
      </c>
      <c r="D34" s="2">
        <f t="shared" si="2"/>
        <v>13.790879628012291</v>
      </c>
      <c r="E34" s="2">
        <f t="shared" si="3"/>
        <v>13.417420432930067</v>
      </c>
      <c r="F34" s="2">
        <f t="shared" si="4"/>
        <v>13.25816790477618</v>
      </c>
      <c r="G34" s="2">
        <f t="shared" si="5"/>
        <v>13.514911087222011</v>
      </c>
      <c r="H34" s="2">
        <f t="shared" si="6"/>
        <v>13.267682556795959</v>
      </c>
      <c r="I34" s="2">
        <f t="shared" si="7"/>
        <v>13.39803118855173</v>
      </c>
      <c r="J34" s="2">
        <f t="shared" si="8"/>
        <v>12.639522833363445</v>
      </c>
      <c r="K34" s="2">
        <f t="shared" si="9"/>
        <v>13.10543205531186</v>
      </c>
      <c r="L34" s="2">
        <f t="shared" si="10"/>
        <v>12.724917955704512</v>
      </c>
      <c r="M34" s="2">
        <f t="shared" si="11"/>
        <v>13.057450661221576</v>
      </c>
    </row>
    <row r="35" spans="1:13">
      <c r="A35">
        <f t="shared" si="1"/>
        <v>1</v>
      </c>
      <c r="B35" t="s">
        <v>75</v>
      </c>
      <c r="C35" t="s">
        <v>4</v>
      </c>
      <c r="D35" s="2">
        <f t="shared" si="2"/>
        <v>5.7124825921404634</v>
      </c>
      <c r="E35" s="2">
        <f t="shared" si="3"/>
        <v>6.1386049963878158</v>
      </c>
      <c r="F35" s="2">
        <f t="shared" si="4"/>
        <v>5.3241127450275139</v>
      </c>
      <c r="G35" s="2">
        <f t="shared" si="5"/>
        <v>6.5263635743894959</v>
      </c>
      <c r="H35" s="2">
        <f t="shared" si="6"/>
        <v>4.9397152608627213</v>
      </c>
      <c r="I35" s="2">
        <f t="shared" si="7"/>
        <v>4.3791648325542543</v>
      </c>
      <c r="J35" s="2">
        <f t="shared" si="8"/>
        <v>4.4454074636394489</v>
      </c>
      <c r="K35" s="2">
        <f t="shared" si="9"/>
        <v>4.2455368764322587</v>
      </c>
      <c r="L35" s="2">
        <f t="shared" si="10"/>
        <v>4.2499346187656952</v>
      </c>
      <c r="M35" s="2">
        <f t="shared" si="11"/>
        <v>4.2939203116181268</v>
      </c>
    </row>
    <row r="36" spans="1:13">
      <c r="A36">
        <f t="shared" si="1"/>
        <v>1</v>
      </c>
      <c r="B36" t="s">
        <v>75</v>
      </c>
      <c r="C36" t="s">
        <v>28</v>
      </c>
      <c r="D36" s="2">
        <f t="shared" si="2"/>
        <v>7.1579438044672585</v>
      </c>
      <c r="E36" s="2">
        <f t="shared" si="3"/>
        <v>6.9675033754831031</v>
      </c>
      <c r="F36" s="2">
        <f t="shared" si="4"/>
        <v>7.1855167740269321</v>
      </c>
      <c r="G36" s="2">
        <f t="shared" si="5"/>
        <v>7.9814492388453937</v>
      </c>
      <c r="H36" s="2">
        <f t="shared" si="6"/>
        <v>7.5793213416005223</v>
      </c>
      <c r="I36" s="2">
        <f t="shared" si="7"/>
        <v>7.2050379329294607</v>
      </c>
      <c r="J36" s="2">
        <f t="shared" si="8"/>
        <v>7.3686622673360462</v>
      </c>
      <c r="K36" s="2">
        <f t="shared" si="9"/>
        <v>7.4349696282464812</v>
      </c>
      <c r="L36" s="2">
        <f t="shared" si="10"/>
        <v>7.5773135266300855</v>
      </c>
      <c r="M36" s="2">
        <f t="shared" si="11"/>
        <v>7.4856328772418568</v>
      </c>
    </row>
    <row r="37" spans="1:13">
      <c r="A37">
        <f t="shared" si="1"/>
        <v>1</v>
      </c>
      <c r="B37" t="s">
        <v>75</v>
      </c>
      <c r="C37" t="s">
        <v>26</v>
      </c>
      <c r="D37" s="2">
        <f t="shared" si="2"/>
        <v>1.4715628873686342</v>
      </c>
      <c r="E37" s="2">
        <f t="shared" si="3"/>
        <v>1.5381586132295268</v>
      </c>
      <c r="F37" s="2">
        <f t="shared" si="4"/>
        <v>1.6319842686856567</v>
      </c>
      <c r="G37" s="2">
        <f t="shared" si="5"/>
        <v>1.8016868690008572</v>
      </c>
      <c r="H37" s="2">
        <f t="shared" si="6"/>
        <v>1.8723170618495506</v>
      </c>
      <c r="I37" s="2">
        <f t="shared" si="7"/>
        <v>1.991023936238018</v>
      </c>
      <c r="J37" s="2">
        <f t="shared" si="8"/>
        <v>1.748935070157223</v>
      </c>
      <c r="K37" s="2">
        <f t="shared" si="9"/>
        <v>1.747211469563569</v>
      </c>
      <c r="L37" s="2">
        <f t="shared" si="10"/>
        <v>1.8328041916584088</v>
      </c>
      <c r="M37" s="2">
        <f t="shared" si="11"/>
        <v>1.8982576473372037</v>
      </c>
    </row>
    <row r="38" spans="1:13">
      <c r="A38">
        <f t="shared" si="1"/>
        <v>1</v>
      </c>
      <c r="B38" t="s">
        <v>75</v>
      </c>
      <c r="C38" t="s">
        <v>16</v>
      </c>
      <c r="D38" s="2">
        <f t="shared" si="2"/>
        <v>4.8641540367873324</v>
      </c>
      <c r="E38" s="2">
        <f t="shared" si="3"/>
        <v>4.9569204626199452</v>
      </c>
      <c r="F38" s="2">
        <f t="shared" si="4"/>
        <v>5.1571684625067666</v>
      </c>
      <c r="G38" s="2">
        <f t="shared" si="5"/>
        <v>4.6089388873277368</v>
      </c>
      <c r="H38" s="2">
        <f t="shared" si="6"/>
        <v>4.5410750070928341</v>
      </c>
      <c r="I38" s="2">
        <f t="shared" si="7"/>
        <v>3.7940048756334721</v>
      </c>
      <c r="J38" s="2">
        <f t="shared" si="8"/>
        <v>3.8696460982124563</v>
      </c>
      <c r="K38" s="2">
        <f t="shared" si="9"/>
        <v>3.6332407858273075</v>
      </c>
      <c r="L38" s="2">
        <f t="shared" si="10"/>
        <v>3.5254531460549652</v>
      </c>
      <c r="M38" s="2">
        <f t="shared" si="11"/>
        <v>3.0326753905741288</v>
      </c>
    </row>
    <row r="39" spans="1:13">
      <c r="A39">
        <f t="shared" si="1"/>
        <v>1</v>
      </c>
      <c r="B39" t="s">
        <v>75</v>
      </c>
      <c r="C39" t="s">
        <v>22</v>
      </c>
      <c r="D39" s="2">
        <f t="shared" si="2"/>
        <v>0.52880023052211866</v>
      </c>
      <c r="E39" s="2">
        <f t="shared" si="3"/>
        <v>0.55276697433965605</v>
      </c>
      <c r="F39" s="2">
        <f t="shared" si="4"/>
        <v>0.55488094209383654</v>
      </c>
      <c r="G39" s="2">
        <f t="shared" si="5"/>
        <v>0.75931106325735687</v>
      </c>
      <c r="H39" s="2">
        <f t="shared" si="6"/>
        <v>0.3785367278766234</v>
      </c>
      <c r="I39" s="2">
        <f t="shared" si="7"/>
        <v>0.33307689612925589</v>
      </c>
      <c r="J39" s="2">
        <f t="shared" si="8"/>
        <v>0.43816178736111566</v>
      </c>
      <c r="K39" s="2">
        <f t="shared" si="9"/>
        <v>0.34367677904327804</v>
      </c>
      <c r="L39" s="2">
        <f t="shared" si="10"/>
        <v>0.37976361278810911</v>
      </c>
      <c r="M39" s="2">
        <f t="shared" si="11"/>
        <v>0.41105844465112346</v>
      </c>
    </row>
    <row r="40" spans="1:13">
      <c r="A40">
        <f t="shared" si="1"/>
        <v>1</v>
      </c>
      <c r="B40" t="s">
        <v>75</v>
      </c>
      <c r="C40" t="s">
        <v>41</v>
      </c>
      <c r="D40" s="2">
        <f t="shared" si="2"/>
        <v>1.4493843031876197</v>
      </c>
      <c r="E40" s="2">
        <f t="shared" si="3"/>
        <v>1.5261119571395274</v>
      </c>
      <c r="F40" s="2">
        <f t="shared" si="4"/>
        <v>1.598000202365315</v>
      </c>
      <c r="G40" s="2">
        <f t="shared" si="5"/>
        <v>1.7535508652487579</v>
      </c>
      <c r="H40" s="2">
        <f t="shared" si="6"/>
        <v>1.737309768470845</v>
      </c>
      <c r="I40" s="2">
        <f t="shared" si="7"/>
        <v>1.7782078712067027</v>
      </c>
      <c r="J40" s="2">
        <f t="shared" si="8"/>
        <v>1.793816263385084</v>
      </c>
      <c r="K40" s="2">
        <f t="shared" si="9"/>
        <v>1.8798277691241567</v>
      </c>
      <c r="L40" s="2">
        <f t="shared" si="10"/>
        <v>1.8813423092362396</v>
      </c>
      <c r="M40" s="2">
        <f t="shared" si="11"/>
        <v>1.874687415869001</v>
      </c>
    </row>
    <row r="41" spans="1:13">
      <c r="A41">
        <f t="shared" si="1"/>
        <v>1</v>
      </c>
      <c r="B41" t="s">
        <v>75</v>
      </c>
      <c r="C41" t="s">
        <v>35</v>
      </c>
      <c r="D41" s="2">
        <f t="shared" si="2"/>
        <v>0.3761840913394075</v>
      </c>
      <c r="E41" s="2">
        <f t="shared" si="3"/>
        <v>0.42295431403658607</v>
      </c>
      <c r="F41" s="2">
        <f t="shared" si="4"/>
        <v>0.44531792358255634</v>
      </c>
      <c r="G41" s="2">
        <f t="shared" si="5"/>
        <v>0.61251751152688305</v>
      </c>
      <c r="H41" s="2">
        <f t="shared" si="6"/>
        <v>0.30645671232688232</v>
      </c>
      <c r="I41" s="2">
        <f t="shared" si="7"/>
        <v>0.25764446279913056</v>
      </c>
      <c r="J41" s="2">
        <f t="shared" si="8"/>
        <v>0.30837559721014085</v>
      </c>
      <c r="K41" s="2">
        <f t="shared" si="9"/>
        <v>0.31334248221213234</v>
      </c>
      <c r="L41" s="2">
        <f t="shared" si="10"/>
        <v>0.3118726991462184</v>
      </c>
      <c r="M41" s="2">
        <f t="shared" si="11"/>
        <v>0.32883573597910176</v>
      </c>
    </row>
    <row r="42" spans="1:13">
      <c r="A42">
        <f t="shared" si="1"/>
        <v>1</v>
      </c>
      <c r="B42" t="s">
        <v>75</v>
      </c>
      <c r="C42" t="s">
        <v>45</v>
      </c>
      <c r="D42" s="2">
        <f t="shared" si="2"/>
        <v>0.25865209170810632</v>
      </c>
      <c r="E42" s="2">
        <f t="shared" si="3"/>
        <v>0.27953022334413563</v>
      </c>
      <c r="F42" s="2">
        <f t="shared" si="4"/>
        <v>0.37545602497415181</v>
      </c>
      <c r="G42" s="2">
        <f t="shared" si="5"/>
        <v>0.39976953267777571</v>
      </c>
      <c r="H42" s="2">
        <f t="shared" si="6"/>
        <v>0.38805728567079179</v>
      </c>
      <c r="I42" s="2">
        <f t="shared" si="7"/>
        <v>0.42752044329510752</v>
      </c>
      <c r="J42" s="2">
        <f t="shared" si="8"/>
        <v>0.43502703277489752</v>
      </c>
      <c r="K42" s="2">
        <f t="shared" si="9"/>
        <v>0.45120829169538329</v>
      </c>
      <c r="L42" s="2">
        <f t="shared" si="10"/>
        <v>0.51598782931361786</v>
      </c>
      <c r="M42" s="2">
        <f t="shared" si="11"/>
        <v>0.53274178809410377</v>
      </c>
    </row>
    <row r="43" spans="1:13">
      <c r="A43">
        <f t="shared" si="1"/>
        <v>1</v>
      </c>
      <c r="B43" t="s">
        <v>75</v>
      </c>
      <c r="C43" t="s">
        <v>59</v>
      </c>
      <c r="D43" s="2">
        <f t="shared" si="2"/>
        <v>0</v>
      </c>
      <c r="E43" s="2">
        <f t="shared" si="3"/>
        <v>0</v>
      </c>
      <c r="F43" s="2">
        <f t="shared" si="4"/>
        <v>0</v>
      </c>
      <c r="G43" s="2">
        <f t="shared" si="5"/>
        <v>0</v>
      </c>
      <c r="H43" s="2">
        <f t="shared" si="6"/>
        <v>0</v>
      </c>
      <c r="I43" s="2">
        <f t="shared" si="7"/>
        <v>0</v>
      </c>
      <c r="J43" s="2">
        <f t="shared" si="8"/>
        <v>1.5713561046473923E-2</v>
      </c>
      <c r="K43" s="2">
        <f t="shared" si="9"/>
        <v>5.2237118774116353E-2</v>
      </c>
      <c r="L43" s="2">
        <f t="shared" si="10"/>
        <v>6.9918963736510575E-2</v>
      </c>
      <c r="M43" s="2">
        <f t="shared" si="11"/>
        <v>7.6882177856135048E-2</v>
      </c>
    </row>
    <row r="44" spans="1:13">
      <c r="A44">
        <f t="shared" si="1"/>
        <v>1</v>
      </c>
      <c r="B44" t="s">
        <v>75</v>
      </c>
      <c r="C44" t="s">
        <v>32</v>
      </c>
      <c r="D44" s="2">
        <f t="shared" si="2"/>
        <v>1.0079105490589604</v>
      </c>
      <c r="E44" s="2">
        <f t="shared" si="3"/>
        <v>1.1830164645374073</v>
      </c>
      <c r="F44" s="2">
        <f t="shared" si="4"/>
        <v>1.1534681354452401</v>
      </c>
      <c r="G44" s="2">
        <f t="shared" si="5"/>
        <v>1.1089591424869678</v>
      </c>
      <c r="H44" s="2">
        <f t="shared" si="6"/>
        <v>1.2489228597379873</v>
      </c>
      <c r="I44" s="2">
        <f t="shared" si="7"/>
        <v>1.1653441369231912</v>
      </c>
      <c r="J44" s="2">
        <f t="shared" si="8"/>
        <v>1.4418441893952827</v>
      </c>
      <c r="K44" s="2">
        <f t="shared" si="9"/>
        <v>1.2677587752722907</v>
      </c>
      <c r="L44" s="2">
        <f t="shared" si="10"/>
        <v>1.3457835564295297</v>
      </c>
      <c r="M44" s="2">
        <f t="shared" si="11"/>
        <v>1.4233246068210312</v>
      </c>
    </row>
    <row r="45" spans="1:13">
      <c r="A45">
        <f t="shared" si="1"/>
        <v>1</v>
      </c>
      <c r="B45" t="s">
        <v>75</v>
      </c>
      <c r="C45" t="s">
        <v>18</v>
      </c>
      <c r="D45" s="2">
        <f t="shared" si="2"/>
        <v>0.57175068510604343</v>
      </c>
      <c r="E45" s="2">
        <f t="shared" si="3"/>
        <v>0.75310805623682653</v>
      </c>
      <c r="F45" s="2">
        <f t="shared" si="4"/>
        <v>0.67000134670950628</v>
      </c>
      <c r="G45" s="2">
        <f t="shared" si="5"/>
        <v>0.78788241150219895</v>
      </c>
      <c r="H45" s="2">
        <f t="shared" si="6"/>
        <v>0.77937076177857656</v>
      </c>
      <c r="I45" s="2">
        <f t="shared" si="7"/>
        <v>0.75595929210561086</v>
      </c>
      <c r="J45" s="2">
        <f t="shared" si="8"/>
        <v>0.96652909549524169</v>
      </c>
      <c r="K45" s="2">
        <f t="shared" si="9"/>
        <v>0.81982088289255217</v>
      </c>
      <c r="L45" s="2">
        <f t="shared" si="10"/>
        <v>0.93729971559315739</v>
      </c>
      <c r="M45" s="2">
        <f t="shared" si="11"/>
        <v>0.92394572314907719</v>
      </c>
    </row>
    <row r="46" spans="1:13">
      <c r="A46">
        <f t="shared" si="1"/>
        <v>1</v>
      </c>
      <c r="B46" t="s">
        <v>75</v>
      </c>
      <c r="C46" t="s">
        <v>34</v>
      </c>
      <c r="D46" s="2">
        <f t="shared" si="2"/>
        <v>0.13549071735032583</v>
      </c>
      <c r="E46" s="2">
        <f t="shared" si="3"/>
        <v>0.1773723940368202</v>
      </c>
      <c r="F46" s="2">
        <f t="shared" si="4"/>
        <v>0.17962681125618629</v>
      </c>
      <c r="G46" s="2">
        <f t="shared" si="5"/>
        <v>0.20310978886926784</v>
      </c>
      <c r="H46" s="2">
        <f t="shared" si="6"/>
        <v>0.21042000990281265</v>
      </c>
      <c r="I46" s="2">
        <f t="shared" si="7"/>
        <v>0.20022260279748005</v>
      </c>
      <c r="J46" s="2">
        <f t="shared" si="8"/>
        <v>0.24209119074296787</v>
      </c>
      <c r="K46" s="2">
        <f t="shared" si="9"/>
        <v>0.21925904574394756</v>
      </c>
      <c r="L46" s="2">
        <f t="shared" si="10"/>
        <v>0.19282691058456145</v>
      </c>
      <c r="M46" s="2">
        <f t="shared" si="11"/>
        <v>0.21905283097295125</v>
      </c>
    </row>
    <row r="47" spans="1:13">
      <c r="A47">
        <f t="shared" si="1"/>
        <v>1</v>
      </c>
      <c r="B47" t="s">
        <v>75</v>
      </c>
      <c r="C47" t="s">
        <v>15</v>
      </c>
      <c r="D47" s="2">
        <f t="shared" si="2"/>
        <v>2.2725759189732959</v>
      </c>
      <c r="E47" s="2">
        <f t="shared" si="3"/>
        <v>2.4268832581025599</v>
      </c>
      <c r="F47" s="2">
        <f t="shared" si="4"/>
        <v>2.4225272855250539</v>
      </c>
      <c r="G47" s="2">
        <f t="shared" si="5"/>
        <v>2.3339576457688236</v>
      </c>
      <c r="H47" s="2">
        <f t="shared" si="6"/>
        <v>2.5106569355578858</v>
      </c>
      <c r="I47" s="2">
        <f t="shared" si="7"/>
        <v>2.4933178801933917</v>
      </c>
      <c r="J47" s="2">
        <f t="shared" si="8"/>
        <v>2.7867700702030964</v>
      </c>
      <c r="K47" s="2">
        <f t="shared" si="9"/>
        <v>2.8826990233336676</v>
      </c>
      <c r="L47" s="2">
        <f t="shared" si="10"/>
        <v>2.7368311206256055</v>
      </c>
      <c r="M47" s="2">
        <f t="shared" si="11"/>
        <v>2.6517707401524215</v>
      </c>
    </row>
    <row r="48" spans="1:13">
      <c r="A48">
        <f t="shared" si="1"/>
        <v>1</v>
      </c>
      <c r="B48" t="s">
        <v>75</v>
      </c>
      <c r="C48" t="s">
        <v>29</v>
      </c>
      <c r="D48" s="2">
        <f t="shared" si="2"/>
        <v>0.94706961504675358</v>
      </c>
      <c r="E48" s="2">
        <f t="shared" si="3"/>
        <v>0.9248454070646952</v>
      </c>
      <c r="F48" s="2">
        <f t="shared" si="4"/>
        <v>1.080732371715321</v>
      </c>
      <c r="G48" s="2">
        <f t="shared" si="5"/>
        <v>1.2059467698540012</v>
      </c>
      <c r="H48" s="2">
        <f t="shared" si="6"/>
        <v>1.1249218494243975</v>
      </c>
      <c r="I48" s="2">
        <f t="shared" si="7"/>
        <v>1.3484531570445937</v>
      </c>
      <c r="J48" s="2">
        <f t="shared" si="8"/>
        <v>1.2962996808188467</v>
      </c>
      <c r="K48" s="2">
        <f t="shared" si="9"/>
        <v>1.3202367282618352</v>
      </c>
      <c r="L48" s="2">
        <f t="shared" si="10"/>
        <v>1.3000219595390554</v>
      </c>
      <c r="M48" s="2">
        <f t="shared" si="11"/>
        <v>1.2763060693205921</v>
      </c>
    </row>
    <row r="49" spans="1:13">
      <c r="A49">
        <f t="shared" si="1"/>
        <v>1</v>
      </c>
      <c r="B49" t="s">
        <v>75</v>
      </c>
      <c r="C49" t="s">
        <v>2</v>
      </c>
      <c r="D49" s="2">
        <f t="shared" si="2"/>
        <v>0.44519846183360112</v>
      </c>
      <c r="E49" s="2">
        <f t="shared" si="3"/>
        <v>0.46382603316090176</v>
      </c>
      <c r="F49" s="2">
        <f t="shared" si="4"/>
        <v>0.44670990330101823</v>
      </c>
      <c r="G49" s="2">
        <f t="shared" si="5"/>
        <v>0.44031052975016655</v>
      </c>
      <c r="H49" s="2">
        <f t="shared" si="6"/>
        <v>0.40907436843766798</v>
      </c>
      <c r="I49" s="2">
        <f t="shared" si="7"/>
        <v>0.4050909836947913</v>
      </c>
      <c r="J49" s="2">
        <f t="shared" si="8"/>
        <v>0.42732378497022633</v>
      </c>
      <c r="K49" s="2">
        <f t="shared" si="9"/>
        <v>0.30329656915780107</v>
      </c>
      <c r="L49" s="2">
        <f t="shared" si="10"/>
        <v>0.31497443994105484</v>
      </c>
      <c r="M49" s="2">
        <f t="shared" si="11"/>
        <v>0.21800451784155919</v>
      </c>
    </row>
    <row r="50" spans="1:13">
      <c r="A50">
        <f t="shared" si="1"/>
        <v>1</v>
      </c>
      <c r="B50" t="s">
        <v>75</v>
      </c>
      <c r="C50" t="s">
        <v>52</v>
      </c>
      <c r="D50" s="2">
        <f t="shared" si="2"/>
        <v>0.14521345343066711</v>
      </c>
      <c r="E50" s="2">
        <f t="shared" si="3"/>
        <v>0.17303035516785326</v>
      </c>
      <c r="F50" s="2">
        <f t="shared" si="4"/>
        <v>0.14993497689405327</v>
      </c>
      <c r="G50" s="2">
        <f t="shared" si="5"/>
        <v>0.14554303625168968</v>
      </c>
      <c r="H50" s="2">
        <f t="shared" si="6"/>
        <v>0.1539260455385533</v>
      </c>
      <c r="I50" s="2">
        <f t="shared" si="7"/>
        <v>0.11230824957221512</v>
      </c>
      <c r="J50" s="2">
        <f t="shared" si="8"/>
        <v>0.19148477011661152</v>
      </c>
      <c r="K50" s="2">
        <f t="shared" si="9"/>
        <v>9.7899703389803361E-2</v>
      </c>
      <c r="L50" s="2">
        <f t="shared" si="10"/>
        <v>0.12271825036160666</v>
      </c>
      <c r="M50" s="2">
        <f t="shared" si="11"/>
        <v>0.17832824298612696</v>
      </c>
    </row>
    <row r="51" spans="1:13">
      <c r="A51">
        <f t="shared" si="1"/>
        <v>1</v>
      </c>
      <c r="B51" t="s">
        <v>75</v>
      </c>
      <c r="C51" t="s">
        <v>42</v>
      </c>
      <c r="D51" s="2">
        <f t="shared" si="2"/>
        <v>1.1345160193653063</v>
      </c>
      <c r="E51" s="2">
        <f t="shared" si="3"/>
        <v>1.2178628684611918</v>
      </c>
      <c r="F51" s="2">
        <f t="shared" si="4"/>
        <v>1.2106732567304048</v>
      </c>
      <c r="G51" s="2">
        <f t="shared" si="5"/>
        <v>1.3386702927755998</v>
      </c>
      <c r="H51" s="2">
        <f t="shared" si="6"/>
        <v>1.3945862630583767</v>
      </c>
      <c r="I51" s="2">
        <f t="shared" si="7"/>
        <v>1.4843248928443113</v>
      </c>
      <c r="J51" s="2">
        <f t="shared" si="8"/>
        <v>1.560890721357884</v>
      </c>
      <c r="K51" s="2">
        <f t="shared" si="9"/>
        <v>1.6101409399422146</v>
      </c>
      <c r="L51" s="2">
        <f t="shared" si="10"/>
        <v>1.6348090845764951</v>
      </c>
      <c r="M51" s="2">
        <f t="shared" si="11"/>
        <v>1.6103932456950909</v>
      </c>
    </row>
    <row r="52" spans="1:13">
      <c r="A52">
        <f t="shared" si="1"/>
        <v>1</v>
      </c>
      <c r="B52" t="s">
        <v>75</v>
      </c>
      <c r="C52" t="s">
        <v>40</v>
      </c>
      <c r="D52" s="2">
        <f t="shared" si="2"/>
        <v>1.3449912962032633</v>
      </c>
      <c r="E52" s="2">
        <f t="shared" si="3"/>
        <v>1.5529277993729105</v>
      </c>
      <c r="F52" s="2">
        <f t="shared" si="4"/>
        <v>1.7782604003449887</v>
      </c>
      <c r="G52" s="2">
        <f t="shared" si="5"/>
        <v>1.5311134669907354</v>
      </c>
      <c r="H52" s="2">
        <f t="shared" si="6"/>
        <v>1.8252234280356938</v>
      </c>
      <c r="I52" s="2">
        <f t="shared" si="7"/>
        <v>1.7294603716095978</v>
      </c>
      <c r="J52" s="2">
        <f t="shared" si="8"/>
        <v>1.6645889759942096</v>
      </c>
      <c r="K52" s="2">
        <f t="shared" si="9"/>
        <v>1.7840392324419048</v>
      </c>
      <c r="L52" s="2">
        <f t="shared" si="10"/>
        <v>1.7892390598329528</v>
      </c>
      <c r="M52" s="2">
        <f t="shared" si="11"/>
        <v>2.1920144319691377</v>
      </c>
    </row>
    <row r="53" spans="1:13">
      <c r="A53">
        <f t="shared" si="1"/>
        <v>1</v>
      </c>
      <c r="B53" t="s">
        <v>75</v>
      </c>
      <c r="C53" t="s">
        <v>68</v>
      </c>
      <c r="D53" s="2">
        <f t="shared" si="2"/>
        <v>9.769733930246538</v>
      </c>
      <c r="E53" s="2">
        <f t="shared" si="3"/>
        <v>10.398161539266734</v>
      </c>
      <c r="F53" s="2">
        <f t="shared" si="4"/>
        <v>10.065707139256901</v>
      </c>
      <c r="G53" s="2">
        <f t="shared" si="5"/>
        <v>9.6137212650089854</v>
      </c>
      <c r="H53" s="2">
        <f t="shared" si="6"/>
        <v>10.103161610123236</v>
      </c>
      <c r="I53" s="2">
        <f t="shared" si="7"/>
        <v>9.6215452271313477</v>
      </c>
      <c r="J53" s="2">
        <f t="shared" si="8"/>
        <v>10.099281184516677</v>
      </c>
      <c r="K53" s="2">
        <f t="shared" si="9"/>
        <v>10.292932825177191</v>
      </c>
      <c r="L53" s="2">
        <f t="shared" si="10"/>
        <v>10.100428309660774</v>
      </c>
      <c r="M53" s="2">
        <f t="shared" si="11"/>
        <v>10.092159047987902</v>
      </c>
    </row>
    <row r="54" spans="1:13">
      <c r="A54">
        <f t="shared" si="1"/>
        <v>1</v>
      </c>
      <c r="B54" t="s">
        <v>75</v>
      </c>
      <c r="C54" t="s">
        <v>60</v>
      </c>
      <c r="D54" s="2">
        <f t="shared" si="2"/>
        <v>0.75724649934240418</v>
      </c>
      <c r="E54" s="2">
        <f t="shared" si="3"/>
        <v>0.84663942071167497</v>
      </c>
      <c r="F54" s="2">
        <f t="shared" si="4"/>
        <v>0.82679721274077</v>
      </c>
      <c r="G54" s="2">
        <f t="shared" si="5"/>
        <v>0.91248036356222184</v>
      </c>
      <c r="H54" s="2">
        <f t="shared" si="6"/>
        <v>1.0180313671914332</v>
      </c>
      <c r="I54" s="2">
        <f t="shared" si="7"/>
        <v>1.0929688083133078</v>
      </c>
      <c r="J54" s="2">
        <f t="shared" si="8"/>
        <v>1.2271510898280196</v>
      </c>
      <c r="K54" s="2">
        <f t="shared" si="9"/>
        <v>0.99844331622871241</v>
      </c>
      <c r="L54" s="2">
        <f t="shared" si="10"/>
        <v>1.1195344981678801</v>
      </c>
      <c r="M54" s="2">
        <f t="shared" si="11"/>
        <v>1.0921491473490388</v>
      </c>
    </row>
    <row r="55" spans="1:13">
      <c r="A55">
        <f t="shared" si="1"/>
        <v>1</v>
      </c>
      <c r="B55" t="s">
        <v>75</v>
      </c>
      <c r="C55" t="s">
        <v>73</v>
      </c>
      <c r="D55" s="2">
        <f t="shared" si="2"/>
        <v>0</v>
      </c>
      <c r="E55" s="2">
        <f t="shared" si="3"/>
        <v>0</v>
      </c>
      <c r="F55" s="2">
        <f t="shared" si="4"/>
        <v>0</v>
      </c>
      <c r="G55" s="2">
        <f t="shared" si="5"/>
        <v>0</v>
      </c>
      <c r="H55" s="2">
        <f t="shared" si="6"/>
        <v>0</v>
      </c>
      <c r="I55" s="2">
        <f t="shared" si="7"/>
        <v>0</v>
      </c>
      <c r="J55" s="2">
        <f t="shared" si="8"/>
        <v>0</v>
      </c>
      <c r="K55" s="2">
        <f t="shared" si="9"/>
        <v>0</v>
      </c>
      <c r="L55" s="2">
        <f t="shared" si="10"/>
        <v>0</v>
      </c>
      <c r="M55" s="2">
        <f t="shared" si="11"/>
        <v>0</v>
      </c>
    </row>
    <row r="56" spans="1:13">
      <c r="A56">
        <f t="shared" si="1"/>
        <v>1</v>
      </c>
      <c r="B56" t="s">
        <v>75</v>
      </c>
      <c r="C56" t="s">
        <v>17</v>
      </c>
      <c r="D56" s="2">
        <f t="shared" si="2"/>
        <v>1.3342829659000564</v>
      </c>
      <c r="E56" s="2">
        <f t="shared" si="3"/>
        <v>1.4718488111990893</v>
      </c>
      <c r="F56" s="2">
        <f t="shared" si="4"/>
        <v>1.7522663539536742</v>
      </c>
      <c r="G56" s="2">
        <f t="shared" si="5"/>
        <v>1.267545510819772</v>
      </c>
      <c r="H56" s="2">
        <f t="shared" si="6"/>
        <v>1.3634589509967014</v>
      </c>
      <c r="I56" s="2">
        <f t="shared" si="7"/>
        <v>1.3282661748308675</v>
      </c>
      <c r="J56" s="2">
        <f t="shared" si="8"/>
        <v>1.339095547150402</v>
      </c>
      <c r="K56" s="2">
        <f t="shared" si="9"/>
        <v>1.327901982222992</v>
      </c>
      <c r="L56" s="2">
        <f t="shared" si="10"/>
        <v>1.3243704850242719</v>
      </c>
      <c r="M56" s="2">
        <f t="shared" si="11"/>
        <v>1.4634930750609785</v>
      </c>
    </row>
    <row r="57" spans="1:13">
      <c r="A57">
        <f t="shared" si="1"/>
        <v>1</v>
      </c>
      <c r="B57" t="s">
        <v>75</v>
      </c>
      <c r="C57" t="s">
        <v>21</v>
      </c>
      <c r="D57" s="2">
        <f t="shared" si="2"/>
        <v>55.399087836863927</v>
      </c>
      <c r="E57" s="2">
        <f t="shared" si="3"/>
        <v>58.81032289110518</v>
      </c>
      <c r="F57" s="2">
        <f t="shared" si="4"/>
        <v>63.755375944657736</v>
      </c>
      <c r="G57" s="2">
        <f t="shared" si="5"/>
        <v>65.638616998431118</v>
      </c>
      <c r="H57" s="2">
        <f t="shared" si="6"/>
        <v>66.888752607819555</v>
      </c>
      <c r="I57" s="2">
        <f t="shared" si="7"/>
        <v>68.197391176007898</v>
      </c>
      <c r="J57" s="2">
        <f t="shared" si="8"/>
        <v>68.0089254636503</v>
      </c>
      <c r="K57" s="2">
        <f t="shared" si="9"/>
        <v>67.768158282665254</v>
      </c>
      <c r="L57" s="2">
        <f t="shared" si="10"/>
        <v>66.832650833262718</v>
      </c>
      <c r="M57" s="2">
        <f t="shared" si="11"/>
        <v>66.204351181961798</v>
      </c>
    </row>
    <row r="58" spans="1:13">
      <c r="A58">
        <f t="shared" si="1"/>
        <v>1</v>
      </c>
      <c r="B58" t="s">
        <v>75</v>
      </c>
      <c r="C58" t="s">
        <v>51</v>
      </c>
      <c r="D58" s="2">
        <f t="shared" si="2"/>
        <v>1.3582773436774853</v>
      </c>
      <c r="E58" s="2">
        <f t="shared" si="3"/>
        <v>1.7722024604661075</v>
      </c>
      <c r="F58" s="2">
        <f t="shared" si="4"/>
        <v>1.1501141112552569</v>
      </c>
      <c r="G58" s="2">
        <f t="shared" si="5"/>
        <v>1.217385604128344</v>
      </c>
      <c r="H58" s="2">
        <f t="shared" si="6"/>
        <v>1.2625451351352786</v>
      </c>
      <c r="I58" s="2">
        <f t="shared" si="7"/>
        <v>1.3796168773109627</v>
      </c>
      <c r="J58" s="2">
        <f t="shared" si="8"/>
        <v>1.3770184144263098</v>
      </c>
      <c r="K58" s="2">
        <f t="shared" si="9"/>
        <v>1.5868783851149386</v>
      </c>
      <c r="L58" s="2">
        <f t="shared" si="10"/>
        <v>1.5140123141165946</v>
      </c>
      <c r="M58" s="2">
        <f t="shared" si="11"/>
        <v>1.5363396935965139</v>
      </c>
    </row>
    <row r="59" spans="1:13">
      <c r="A59">
        <f t="shared" si="1"/>
        <v>1</v>
      </c>
      <c r="B59" t="s">
        <v>75</v>
      </c>
      <c r="C59" t="s">
        <v>27</v>
      </c>
      <c r="D59" s="2">
        <f t="shared" si="2"/>
        <v>1.5646925234576674</v>
      </c>
      <c r="E59" s="2">
        <f t="shared" si="3"/>
        <v>1.5333837547981608</v>
      </c>
      <c r="F59" s="2">
        <f t="shared" si="4"/>
        <v>1.7816666661718492</v>
      </c>
      <c r="G59" s="2">
        <f t="shared" si="5"/>
        <v>1.2760073563750791</v>
      </c>
      <c r="H59" s="2">
        <f t="shared" si="6"/>
        <v>1.1685233742217445</v>
      </c>
      <c r="I59" s="2">
        <f t="shared" si="7"/>
        <v>1.1635642369698433</v>
      </c>
      <c r="J59" s="2">
        <f t="shared" si="8"/>
        <v>1.1146467259989354</v>
      </c>
      <c r="K59" s="2">
        <f t="shared" si="9"/>
        <v>1.1804661337635696</v>
      </c>
      <c r="L59" s="2">
        <f t="shared" si="10"/>
        <v>1.1320386576163983</v>
      </c>
      <c r="M59" s="2">
        <f t="shared" si="11"/>
        <v>1.0135090743878197</v>
      </c>
    </row>
    <row r="60" spans="1:13">
      <c r="A60">
        <f t="shared" si="1"/>
        <v>1</v>
      </c>
      <c r="B60" t="s">
        <v>75</v>
      </c>
      <c r="C60" t="s">
        <v>44</v>
      </c>
      <c r="D60" s="2">
        <f t="shared" si="2"/>
        <v>0.36043961760759818</v>
      </c>
      <c r="E60" s="2">
        <f t="shared" si="3"/>
        <v>0.43033187503871506</v>
      </c>
      <c r="F60" s="2">
        <f t="shared" si="4"/>
        <v>0.46030369523512238</v>
      </c>
      <c r="G60" s="2">
        <f t="shared" si="5"/>
        <v>0.50852614672139063</v>
      </c>
      <c r="H60" s="2">
        <f t="shared" si="6"/>
        <v>0.59191257889313631</v>
      </c>
      <c r="I60" s="2">
        <f t="shared" si="7"/>
        <v>0.6327440896647949</v>
      </c>
      <c r="J60" s="2">
        <f t="shared" si="8"/>
        <v>0.75759128846733925</v>
      </c>
      <c r="K60" s="2">
        <f t="shared" si="9"/>
        <v>0.79846110117605673</v>
      </c>
      <c r="L60" s="2">
        <f t="shared" si="10"/>
        <v>0.87560332337175772</v>
      </c>
      <c r="M60" s="2">
        <f t="shared" si="11"/>
        <v>0.89732135335939001</v>
      </c>
    </row>
    <row r="61" spans="1:13">
      <c r="A61">
        <f t="shared" si="1"/>
        <v>1</v>
      </c>
      <c r="B61" t="s">
        <v>75</v>
      </c>
      <c r="C61" t="s">
        <v>54</v>
      </c>
      <c r="D61" s="2">
        <f t="shared" si="2"/>
        <v>0.34251304207849947</v>
      </c>
      <c r="E61" s="2">
        <f t="shared" si="3"/>
        <v>0.40436229291628112</v>
      </c>
      <c r="F61" s="2">
        <f t="shared" si="4"/>
        <v>0.5636655974901521</v>
      </c>
      <c r="G61" s="2">
        <f t="shared" si="5"/>
        <v>0.66297807569620271</v>
      </c>
      <c r="H61" s="2">
        <f t="shared" si="6"/>
        <v>0.80178598225378095</v>
      </c>
      <c r="I61" s="2">
        <f t="shared" si="7"/>
        <v>0.91686824541957557</v>
      </c>
      <c r="J61" s="2">
        <f t="shared" si="8"/>
        <v>1.0353543859237335</v>
      </c>
      <c r="K61" s="2">
        <f t="shared" si="9"/>
        <v>1.2210063688184212</v>
      </c>
      <c r="L61" s="2">
        <f t="shared" si="10"/>
        <v>1.3028329235639422</v>
      </c>
      <c r="M61" s="2">
        <f t="shared" si="11"/>
        <v>1.5102257202574469</v>
      </c>
    </row>
    <row r="62" spans="1:13">
      <c r="A62">
        <f t="shared" si="1"/>
        <v>1</v>
      </c>
      <c r="B62" t="s">
        <v>75</v>
      </c>
      <c r="C62" t="s">
        <v>3</v>
      </c>
      <c r="D62" s="2">
        <f t="shared" si="2"/>
        <v>25.169221529697019</v>
      </c>
      <c r="E62" s="2">
        <f t="shared" si="3"/>
        <v>26.137182124261702</v>
      </c>
      <c r="F62" s="2">
        <f t="shared" si="4"/>
        <v>26.93005118309129</v>
      </c>
      <c r="G62" s="2">
        <f t="shared" si="5"/>
        <v>28.271194239056545</v>
      </c>
      <c r="H62" s="2">
        <f t="shared" si="6"/>
        <v>28.511646597151014</v>
      </c>
      <c r="I62" s="2">
        <f t="shared" si="7"/>
        <v>26.896737439761104</v>
      </c>
      <c r="J62" s="2">
        <f t="shared" si="8"/>
        <v>27.757640221189153</v>
      </c>
      <c r="K62" s="2">
        <f t="shared" si="9"/>
        <v>27.312221032089944</v>
      </c>
      <c r="L62" s="2">
        <f t="shared" si="10"/>
        <v>27.149735982080145</v>
      </c>
      <c r="M62" s="2">
        <f t="shared" si="11"/>
        <v>26.384354988889161</v>
      </c>
    </row>
    <row r="63" spans="1:13">
      <c r="A63">
        <f t="shared" si="1"/>
        <v>1</v>
      </c>
      <c r="B63" t="s">
        <v>75</v>
      </c>
      <c r="C63" t="s">
        <v>1</v>
      </c>
      <c r="D63" s="2">
        <f t="shared" si="2"/>
        <v>44.160439731672191</v>
      </c>
      <c r="E63" s="2">
        <f t="shared" si="3"/>
        <v>46.729569777412024</v>
      </c>
      <c r="F63" s="2">
        <f t="shared" si="4"/>
        <v>46.742856685729635</v>
      </c>
      <c r="G63" s="2">
        <f t="shared" si="5"/>
        <v>44.954110108727946</v>
      </c>
      <c r="H63" s="2">
        <f t="shared" si="6"/>
        <v>45.899212069276345</v>
      </c>
      <c r="I63" s="2">
        <f t="shared" si="7"/>
        <v>43.969133581598214</v>
      </c>
      <c r="J63" s="2">
        <f t="shared" si="8"/>
        <v>43.934524292151416</v>
      </c>
      <c r="K63" s="2">
        <f t="shared" si="9"/>
        <v>43.079358082258921</v>
      </c>
      <c r="L63" s="2">
        <f t="shared" si="10"/>
        <v>43.385685099410196</v>
      </c>
      <c r="M63" s="2">
        <f t="shared" si="11"/>
        <v>42.690645297704755</v>
      </c>
    </row>
    <row r="64" spans="1:13">
      <c r="A64">
        <f t="shared" si="1"/>
        <v>1</v>
      </c>
      <c r="B64" t="s">
        <v>77</v>
      </c>
      <c r="C64" t="s">
        <v>69</v>
      </c>
      <c r="D64" s="2">
        <f t="shared" si="2"/>
        <v>0.29434075067776699</v>
      </c>
      <c r="E64" s="2">
        <f t="shared" si="3"/>
        <v>0.31056517200971678</v>
      </c>
      <c r="F64" s="2">
        <f t="shared" si="4"/>
        <v>0.34707125261285188</v>
      </c>
      <c r="G64" s="2">
        <f t="shared" si="5"/>
        <v>0.38482493732880207</v>
      </c>
      <c r="H64" s="2">
        <f t="shared" si="6"/>
        <v>0.50608716017289535</v>
      </c>
      <c r="I64" s="2">
        <f t="shared" si="7"/>
        <v>0.6334005676479173</v>
      </c>
      <c r="J64" s="2">
        <f t="shared" si="8"/>
        <v>0.89404705982025778</v>
      </c>
      <c r="K64" s="2">
        <f t="shared" si="9"/>
        <v>0.92281096693794329</v>
      </c>
      <c r="L64" s="2">
        <f t="shared" si="10"/>
        <v>1.0489830043844381</v>
      </c>
      <c r="M64" s="2">
        <f t="shared" si="11"/>
        <v>0.95595178775225265</v>
      </c>
    </row>
    <row r="65" spans="1:40">
      <c r="A65">
        <f t="shared" si="1"/>
        <v>1</v>
      </c>
      <c r="B65" t="s">
        <v>77</v>
      </c>
      <c r="C65" t="s">
        <v>61</v>
      </c>
      <c r="D65" s="2">
        <f t="shared" si="2"/>
        <v>11.059808234930458</v>
      </c>
      <c r="E65" s="2">
        <f t="shared" si="3"/>
        <v>11.96296412389137</v>
      </c>
      <c r="F65" s="2">
        <f t="shared" si="4"/>
        <v>13.125544584108006</v>
      </c>
      <c r="G65" s="2">
        <f t="shared" si="5"/>
        <v>14.96706007500935</v>
      </c>
      <c r="H65" s="2">
        <f t="shared" si="6"/>
        <v>15.517925983678939</v>
      </c>
      <c r="I65" s="2">
        <f t="shared" si="7"/>
        <v>15.5199667722071</v>
      </c>
      <c r="J65" s="2">
        <f t="shared" si="8"/>
        <v>16.735159165293034</v>
      </c>
      <c r="K65" s="2">
        <f t="shared" si="9"/>
        <v>16.516821862787893</v>
      </c>
      <c r="L65" s="2">
        <f t="shared" si="10"/>
        <v>17.720244953948306</v>
      </c>
      <c r="M65" s="2">
        <f t="shared" si="11"/>
        <v>18.28072348541825</v>
      </c>
    </row>
    <row r="66" spans="1:40">
      <c r="A66">
        <f t="shared" si="1"/>
        <v>1</v>
      </c>
      <c r="B66" t="s">
        <v>77</v>
      </c>
      <c r="C66" t="s">
        <v>31</v>
      </c>
      <c r="D66" s="2">
        <f t="shared" si="2"/>
        <v>2.8994767779546589</v>
      </c>
      <c r="E66" s="2">
        <f t="shared" si="3"/>
        <v>2.4351204442482106</v>
      </c>
      <c r="F66" s="2">
        <f t="shared" si="4"/>
        <v>2.4476952650480044</v>
      </c>
      <c r="G66" s="2">
        <f t="shared" si="5"/>
        <v>2.1033849637675273</v>
      </c>
      <c r="H66" s="2">
        <f t="shared" si="6"/>
        <v>2.0284400065181458</v>
      </c>
      <c r="I66" s="2">
        <f t="shared" si="7"/>
        <v>1.7840412410219106</v>
      </c>
      <c r="J66" s="2">
        <f t="shared" si="8"/>
        <v>1.7065918231010975</v>
      </c>
      <c r="K66" s="2">
        <f t="shared" si="9"/>
        <v>1.4386531094185078</v>
      </c>
      <c r="L66" s="2">
        <f t="shared" si="10"/>
        <v>1.3541910795913719</v>
      </c>
      <c r="M66" s="2">
        <f t="shared" si="11"/>
        <v>1.1711371002013695</v>
      </c>
    </row>
    <row r="67" spans="1:40">
      <c r="A67">
        <f t="shared" si="1"/>
        <v>1</v>
      </c>
      <c r="B67" t="s">
        <v>77</v>
      </c>
      <c r="C67" t="s">
        <v>55</v>
      </c>
      <c r="D67" s="2">
        <f t="shared" si="2"/>
        <v>0.14290525838066143</v>
      </c>
      <c r="E67" s="2">
        <f t="shared" si="3"/>
        <v>0.18965955525080175</v>
      </c>
      <c r="F67" s="2">
        <f t="shared" si="4"/>
        <v>0.18565370057262698</v>
      </c>
      <c r="G67" s="2">
        <f t="shared" si="5"/>
        <v>0.20738134443370987</v>
      </c>
      <c r="H67" s="2">
        <f t="shared" si="6"/>
        <v>0.19268010017004994</v>
      </c>
      <c r="I67" s="2">
        <f t="shared" si="7"/>
        <v>0.18613140920884422</v>
      </c>
      <c r="J67" s="2">
        <f t="shared" si="8"/>
        <v>0.16689406211007565</v>
      </c>
      <c r="K67" s="2">
        <f t="shared" si="9"/>
        <v>0.24720926408628963</v>
      </c>
      <c r="L67" s="2">
        <f t="shared" si="10"/>
        <v>0.26824627539503915</v>
      </c>
      <c r="M67" s="2">
        <f t="shared" si="11"/>
        <v>0.34600201084171228</v>
      </c>
    </row>
    <row r="68" spans="1:40">
      <c r="A68">
        <f t="shared" si="1"/>
        <v>1</v>
      </c>
      <c r="B68" t="s">
        <v>77</v>
      </c>
      <c r="C68" t="s">
        <v>67</v>
      </c>
      <c r="D68" s="2">
        <f t="shared" si="2"/>
        <v>0.1331303105496654</v>
      </c>
      <c r="E68" s="2">
        <f t="shared" si="3"/>
        <v>0.26796945800135263</v>
      </c>
      <c r="F68" s="2">
        <f t="shared" si="4"/>
        <v>0.22820225152419193</v>
      </c>
      <c r="G68" s="2">
        <f t="shared" si="5"/>
        <v>0.23216896251179653</v>
      </c>
      <c r="H68" s="2">
        <f t="shared" si="6"/>
        <v>0.17886344214323757</v>
      </c>
      <c r="I68" s="2">
        <f t="shared" si="7"/>
        <v>0.14601073847111143</v>
      </c>
      <c r="J68" s="2">
        <f t="shared" si="8"/>
        <v>0.22015620015851434</v>
      </c>
      <c r="K68" s="2">
        <f t="shared" si="9"/>
        <v>0.2393141235163137</v>
      </c>
      <c r="L68" s="2">
        <f t="shared" si="10"/>
        <v>0.24679601328928744</v>
      </c>
      <c r="M68" s="2">
        <f t="shared" si="11"/>
        <v>0.21989960955879931</v>
      </c>
    </row>
    <row r="69" spans="1:40">
      <c r="A69">
        <f t="shared" si="1"/>
        <v>1</v>
      </c>
      <c r="B69" t="s">
        <v>77</v>
      </c>
      <c r="C69" t="s">
        <v>46</v>
      </c>
      <c r="D69" s="2">
        <f t="shared" si="2"/>
        <v>60.546339914737977</v>
      </c>
      <c r="E69" s="2">
        <f t="shared" si="3"/>
        <v>60.789599112326741</v>
      </c>
      <c r="F69" s="2">
        <f t="shared" si="4"/>
        <v>61.47271582805584</v>
      </c>
      <c r="G69" s="2">
        <f t="shared" si="5"/>
        <v>60.191259918664848</v>
      </c>
      <c r="H69" s="2">
        <f t="shared" si="6"/>
        <v>60.200134841014034</v>
      </c>
      <c r="I69" s="2">
        <f t="shared" si="7"/>
        <v>58.857858838426729</v>
      </c>
      <c r="J69" s="2">
        <f t="shared" si="8"/>
        <v>58.173070593683391</v>
      </c>
      <c r="K69" s="2">
        <f t="shared" si="9"/>
        <v>57.972332841254023</v>
      </c>
      <c r="L69" s="2">
        <f t="shared" si="10"/>
        <v>56.815274650270588</v>
      </c>
      <c r="M69" s="2">
        <f t="shared" si="11"/>
        <v>57.458264489165813</v>
      </c>
    </row>
    <row r="70" spans="1:40">
      <c r="A70">
        <f t="shared" ref="A70:A77" si="12">+$D$1</f>
        <v>1</v>
      </c>
      <c r="B70" t="s">
        <v>77</v>
      </c>
      <c r="C70" t="s">
        <v>6</v>
      </c>
      <c r="D70" s="2">
        <f t="shared" ref="D70:D77" si="13">+CHOOSE($D$1,D145,Q145,AD145)</f>
        <v>9.1873000921795249</v>
      </c>
      <c r="E70" s="2">
        <f t="shared" ref="E70:E77" si="14">+CHOOSE($D$1,E145,R145,AE145)</f>
        <v>9.0322080739310948</v>
      </c>
      <c r="F70" s="2">
        <f t="shared" ref="F70:F77" si="15">+CHOOSE($D$1,F145,S145,AF145)</f>
        <v>8.2002159982012994</v>
      </c>
      <c r="G70" s="2">
        <f t="shared" ref="G70:G77" si="16">+CHOOSE($D$1,G145,T145,AG145)</f>
        <v>7.6968280013865229</v>
      </c>
      <c r="H70" s="2">
        <f t="shared" ref="H70:H77" si="17">+CHOOSE($D$1,H145,U145,AH145)</f>
        <v>7.1746273016493047</v>
      </c>
      <c r="I70" s="2">
        <f t="shared" ref="I70:I77" si="18">+CHOOSE($D$1,I145,V145,AI145)</f>
        <v>7.2067648541417633</v>
      </c>
      <c r="J70" s="2">
        <f t="shared" ref="J70:J77" si="19">+CHOOSE($D$1,J145,W145,AJ145)</f>
        <v>6.3690146948612245</v>
      </c>
      <c r="K70" s="2">
        <f t="shared" ref="K70:K77" si="20">+CHOOSE($D$1,K145,X145,AK145)</f>
        <v>5.8944468144860735</v>
      </c>
      <c r="L70" s="2">
        <f t="shared" ref="L70:L77" si="21">+CHOOSE($D$1,L145,Y145,AL145)</f>
        <v>5.1322812435755569</v>
      </c>
      <c r="M70" s="2">
        <f t="shared" ref="M70:M77" si="22">+CHOOSE($D$1,M145,Z145,AM145)</f>
        <v>5.0971711402494222</v>
      </c>
    </row>
    <row r="71" spans="1:40">
      <c r="A71">
        <f t="shared" si="12"/>
        <v>1</v>
      </c>
      <c r="B71" t="s">
        <v>77</v>
      </c>
      <c r="C71" t="s">
        <v>62</v>
      </c>
      <c r="D71" s="2">
        <f t="shared" si="13"/>
        <v>0.73446431317720873</v>
      </c>
      <c r="E71" s="2">
        <f t="shared" si="14"/>
        <v>0.75386797905382041</v>
      </c>
      <c r="F71" s="2">
        <f t="shared" si="15"/>
        <v>0.77382894891885101</v>
      </c>
      <c r="G71" s="2">
        <f t="shared" si="16"/>
        <v>0.8285859118575829</v>
      </c>
      <c r="H71" s="2">
        <f t="shared" si="17"/>
        <v>0.88689660801401971</v>
      </c>
      <c r="I71" s="2">
        <f t="shared" si="18"/>
        <v>0.90841012242058006</v>
      </c>
      <c r="J71" s="2">
        <f t="shared" si="19"/>
        <v>0.83152665747131516</v>
      </c>
      <c r="K71" s="2">
        <f t="shared" si="20"/>
        <v>0.88055414710302127</v>
      </c>
      <c r="L71" s="2">
        <f t="shared" si="21"/>
        <v>0.96587004465549864</v>
      </c>
      <c r="M71" s="2">
        <f t="shared" si="22"/>
        <v>0.95809796667908997</v>
      </c>
    </row>
    <row r="72" spans="1:40">
      <c r="A72">
        <f t="shared" si="12"/>
        <v>1</v>
      </c>
      <c r="B72" t="s">
        <v>77</v>
      </c>
      <c r="C72" t="s">
        <v>56</v>
      </c>
      <c r="D72" s="2">
        <f t="shared" si="13"/>
        <v>0.87307661016699845</v>
      </c>
      <c r="E72" s="2">
        <f t="shared" si="14"/>
        <v>0.69429629492701894</v>
      </c>
      <c r="F72" s="2">
        <f t="shared" si="15"/>
        <v>0.71006486854034023</v>
      </c>
      <c r="G72" s="2">
        <f t="shared" si="16"/>
        <v>0.57016326173226772</v>
      </c>
      <c r="H72" s="2">
        <f t="shared" si="17"/>
        <v>0.68211249485624337</v>
      </c>
      <c r="I72" s="2">
        <f t="shared" si="18"/>
        <v>0.55621815285022635</v>
      </c>
      <c r="J72" s="2">
        <f t="shared" si="19"/>
        <v>0.42941048530110282</v>
      </c>
      <c r="K72" s="2">
        <f t="shared" si="20"/>
        <v>0.43656123926715162</v>
      </c>
      <c r="L72" s="2">
        <f t="shared" si="21"/>
        <v>0.44621580006648731</v>
      </c>
      <c r="M72" s="2">
        <f t="shared" si="22"/>
        <v>0.38722073508948451</v>
      </c>
    </row>
    <row r="73" spans="1:40">
      <c r="A73">
        <f t="shared" si="12"/>
        <v>1</v>
      </c>
      <c r="B73" t="s">
        <v>77</v>
      </c>
      <c r="C73" t="s">
        <v>63</v>
      </c>
      <c r="D73" s="2">
        <f t="shared" si="13"/>
        <v>8.1895502260551645E-2</v>
      </c>
      <c r="E73" s="2">
        <f t="shared" si="14"/>
        <v>0.14618629062713639</v>
      </c>
      <c r="F73" s="2">
        <f t="shared" si="15"/>
        <v>0.16770251937233127</v>
      </c>
      <c r="G73" s="2">
        <f t="shared" si="16"/>
        <v>0.24454279963585918</v>
      </c>
      <c r="H73" s="2">
        <f t="shared" si="17"/>
        <v>0.24643722608370833</v>
      </c>
      <c r="I73" s="2">
        <f t="shared" si="18"/>
        <v>0.17113705312777489</v>
      </c>
      <c r="J73" s="2">
        <f t="shared" si="19"/>
        <v>0.1864715815928526</v>
      </c>
      <c r="K73" s="2">
        <f t="shared" si="20"/>
        <v>0.24493330961029508</v>
      </c>
      <c r="L73" s="2">
        <f t="shared" si="21"/>
        <v>0.34979622410719952</v>
      </c>
      <c r="M73" s="2">
        <f t="shared" si="22"/>
        <v>0.45288266529972132</v>
      </c>
    </row>
    <row r="74" spans="1:40">
      <c r="A74">
        <f t="shared" si="12"/>
        <v>1</v>
      </c>
      <c r="B74" t="s">
        <v>77</v>
      </c>
      <c r="C74" t="s">
        <v>65</v>
      </c>
      <c r="D74" s="2">
        <f t="shared" si="13"/>
        <v>17.392628491734769</v>
      </c>
      <c r="E74" s="2">
        <f t="shared" si="14"/>
        <v>20.427806149514325</v>
      </c>
      <c r="F74" s="2">
        <f t="shared" si="15"/>
        <v>23.250696456385121</v>
      </c>
      <c r="G74" s="2">
        <f t="shared" si="16"/>
        <v>25.761369910162148</v>
      </c>
      <c r="H74" s="2">
        <f t="shared" si="17"/>
        <v>27.778057035662638</v>
      </c>
      <c r="I74" s="2">
        <f t="shared" si="18"/>
        <v>30.401446343730413</v>
      </c>
      <c r="J74" s="2">
        <f t="shared" si="19"/>
        <v>33.087864790610766</v>
      </c>
      <c r="K74" s="2">
        <f t="shared" si="20"/>
        <v>36.071793167320727</v>
      </c>
      <c r="L74" s="2">
        <f t="shared" si="21"/>
        <v>38.010371948768089</v>
      </c>
      <c r="M74" s="2">
        <f t="shared" si="22"/>
        <v>39.679365731950156</v>
      </c>
    </row>
    <row r="75" spans="1:40">
      <c r="A75">
        <f t="shared" si="12"/>
        <v>1</v>
      </c>
      <c r="B75" t="s">
        <v>78</v>
      </c>
      <c r="C75" t="s">
        <v>48</v>
      </c>
      <c r="D75" s="2">
        <f t="shared" si="13"/>
        <v>40.260981880748069</v>
      </c>
      <c r="E75" s="2">
        <f t="shared" si="14"/>
        <v>36.485616514478188</v>
      </c>
      <c r="F75" s="2">
        <f t="shared" si="15"/>
        <v>33.574155390036161</v>
      </c>
      <c r="G75" s="2">
        <f t="shared" si="16"/>
        <v>31.274273364635359</v>
      </c>
      <c r="H75" s="2">
        <f t="shared" si="17"/>
        <v>29.279833447184725</v>
      </c>
      <c r="I75" s="2">
        <f t="shared" si="18"/>
        <v>27.425697988277417</v>
      </c>
      <c r="J75" s="2">
        <f t="shared" si="19"/>
        <v>26.369108163440309</v>
      </c>
      <c r="K75" s="2">
        <f t="shared" si="20"/>
        <v>25.362218001944946</v>
      </c>
      <c r="L75" s="2">
        <f t="shared" si="21"/>
        <v>24.302511426978025</v>
      </c>
      <c r="M75" s="2">
        <f t="shared" si="22"/>
        <v>25.127908166688329</v>
      </c>
    </row>
    <row r="76" spans="1:40">
      <c r="A76">
        <f t="shared" si="12"/>
        <v>1</v>
      </c>
      <c r="B76" t="s">
        <v>78</v>
      </c>
      <c r="C76" t="s">
        <v>57</v>
      </c>
      <c r="D76" s="2">
        <f t="shared" si="13"/>
        <v>734.15127070668859</v>
      </c>
      <c r="E76" s="2">
        <f t="shared" si="14"/>
        <v>760.96114520196124</v>
      </c>
      <c r="F76" s="2">
        <f t="shared" si="15"/>
        <v>779.4842050583153</v>
      </c>
      <c r="G76" s="2">
        <f t="shared" si="16"/>
        <v>799.71661696447541</v>
      </c>
      <c r="H76" s="2">
        <f t="shared" si="17"/>
        <v>816.37082161444698</v>
      </c>
      <c r="I76" s="2">
        <f t="shared" si="18"/>
        <v>827.46922686811365</v>
      </c>
      <c r="J76" s="2">
        <f t="shared" si="19"/>
        <v>840.35020394824551</v>
      </c>
      <c r="K76" s="2">
        <f t="shared" si="20"/>
        <v>853.86017087845153</v>
      </c>
      <c r="L76" s="2">
        <f t="shared" si="21"/>
        <v>869.43592255648741</v>
      </c>
      <c r="M76" s="2">
        <f>+CHOOSE($D$1,M151,Z151,AM151)</f>
        <v>877.82481627790048</v>
      </c>
    </row>
    <row r="77" spans="1:40">
      <c r="A77">
        <f t="shared" si="12"/>
        <v>1</v>
      </c>
      <c r="B77" t="s">
        <v>78</v>
      </c>
      <c r="C77" t="s">
        <v>70</v>
      </c>
      <c r="D77" s="2">
        <f t="shared" si="13"/>
        <v>0</v>
      </c>
      <c r="E77" s="2">
        <f t="shared" si="14"/>
        <v>0</v>
      </c>
      <c r="F77" s="2">
        <f t="shared" si="15"/>
        <v>0</v>
      </c>
      <c r="G77" s="2">
        <f t="shared" si="16"/>
        <v>0</v>
      </c>
      <c r="H77" s="2">
        <f t="shared" si="17"/>
        <v>0</v>
      </c>
      <c r="I77" s="2">
        <f t="shared" si="18"/>
        <v>0</v>
      </c>
      <c r="J77" s="2">
        <f t="shared" si="19"/>
        <v>0</v>
      </c>
      <c r="K77" s="2">
        <f t="shared" si="20"/>
        <v>0</v>
      </c>
      <c r="L77" s="2">
        <f t="shared" si="21"/>
        <v>0</v>
      </c>
      <c r="M77" s="2">
        <f t="shared" si="22"/>
        <v>0</v>
      </c>
    </row>
    <row r="79" spans="1:40">
      <c r="A79" t="s">
        <v>101</v>
      </c>
      <c r="B79" t="s">
        <v>80</v>
      </c>
      <c r="C79" t="s">
        <v>0</v>
      </c>
      <c r="D79">
        <v>2021</v>
      </c>
      <c r="E79">
        <v>2022</v>
      </c>
      <c r="F79">
        <v>2023</v>
      </c>
      <c r="G79">
        <v>2024</v>
      </c>
      <c r="H79">
        <v>2025</v>
      </c>
      <c r="I79">
        <v>2026</v>
      </c>
      <c r="J79">
        <v>2027</v>
      </c>
      <c r="K79">
        <v>2028</v>
      </c>
      <c r="L79">
        <v>2029</v>
      </c>
      <c r="M79">
        <v>2030</v>
      </c>
      <c r="P79" t="s">
        <v>0</v>
      </c>
      <c r="Q79">
        <v>2021</v>
      </c>
      <c r="R79">
        <v>2022</v>
      </c>
      <c r="S79">
        <v>2023</v>
      </c>
      <c r="T79">
        <v>2024</v>
      </c>
      <c r="U79">
        <v>2025</v>
      </c>
      <c r="V79">
        <v>2026</v>
      </c>
      <c r="W79">
        <v>2027</v>
      </c>
      <c r="X79">
        <v>2028</v>
      </c>
      <c r="Y79">
        <v>2029</v>
      </c>
      <c r="Z79">
        <v>2030</v>
      </c>
      <c r="AC79" t="s">
        <v>0</v>
      </c>
      <c r="AD79">
        <v>2021</v>
      </c>
      <c r="AE79">
        <v>2022</v>
      </c>
      <c r="AF79">
        <v>2023</v>
      </c>
      <c r="AG79">
        <v>2024</v>
      </c>
      <c r="AH79">
        <v>2025</v>
      </c>
      <c r="AI79">
        <v>2026</v>
      </c>
      <c r="AJ79">
        <v>2027</v>
      </c>
      <c r="AK79">
        <v>2028</v>
      </c>
      <c r="AL79">
        <v>2029</v>
      </c>
      <c r="AM79">
        <v>2030</v>
      </c>
    </row>
    <row r="80" spans="1:40">
      <c r="B80" t="s">
        <v>75</v>
      </c>
      <c r="C80" t="s">
        <v>37</v>
      </c>
      <c r="D80" s="10">
        <v>2.8212711866154265</v>
      </c>
      <c r="E80" s="2">
        <v>3.0437995549618209</v>
      </c>
      <c r="F80" s="2">
        <v>3.1990597689793443</v>
      </c>
      <c r="G80" s="2">
        <v>3.5760750353358994</v>
      </c>
      <c r="H80" s="2">
        <v>3.5541065875193909</v>
      </c>
      <c r="I80" s="2">
        <v>4.1087901038554158</v>
      </c>
      <c r="J80" s="2">
        <v>4.0080666712181259</v>
      </c>
      <c r="K80" s="2">
        <v>4.2427019192073887</v>
      </c>
      <c r="L80" s="2">
        <v>4.4664953550562672</v>
      </c>
      <c r="M80" s="2">
        <v>4.3137581621128129</v>
      </c>
      <c r="N80" t="s">
        <v>102</v>
      </c>
      <c r="P80" t="s">
        <v>37</v>
      </c>
      <c r="Q80" s="10">
        <v>3.674930750555562</v>
      </c>
      <c r="R80" s="2">
        <v>4.1283124282791812</v>
      </c>
      <c r="S80" s="2">
        <v>4.3206085455955172</v>
      </c>
      <c r="T80" s="2">
        <v>4.3877295845814981</v>
      </c>
      <c r="U80" s="2">
        <v>4.404769933478863</v>
      </c>
      <c r="V80" s="2">
        <v>4.759952501225496</v>
      </c>
      <c r="W80" s="2">
        <v>4.3944868914340374</v>
      </c>
      <c r="X80" s="2">
        <v>4.7484528695562673</v>
      </c>
      <c r="Y80" s="2">
        <v>5.0025080338467642</v>
      </c>
      <c r="Z80" s="2">
        <v>4.7736721234186987</v>
      </c>
      <c r="AA80" t="s">
        <v>114</v>
      </c>
      <c r="AC80" t="s">
        <v>37</v>
      </c>
      <c r="AD80" s="2">
        <v>2.3944414046453599</v>
      </c>
      <c r="AE80" s="2">
        <v>2.4791829774499217</v>
      </c>
      <c r="AF80" s="2">
        <v>2.5792902299960629</v>
      </c>
      <c r="AG80" s="2">
        <v>3.0988734749602944</v>
      </c>
      <c r="AH80" s="2">
        <v>3.030314733787109</v>
      </c>
      <c r="AI80" s="2">
        <v>3.6798373856894067</v>
      </c>
      <c r="AJ80" s="2">
        <v>3.7357222245040935</v>
      </c>
      <c r="AK80" s="2">
        <v>3.8732647049475353</v>
      </c>
      <c r="AL80" s="2">
        <v>4.0540817986418167</v>
      </c>
      <c r="AM80" s="2">
        <v>3.9216439771404805</v>
      </c>
      <c r="AN80" t="s">
        <v>100</v>
      </c>
    </row>
    <row r="81" spans="2:40">
      <c r="B81" t="s">
        <v>75</v>
      </c>
      <c r="C81" t="s">
        <v>11</v>
      </c>
      <c r="D81" s="2">
        <v>0.37148106412725668</v>
      </c>
      <c r="E81" s="2">
        <v>0.40326444781807408</v>
      </c>
      <c r="F81" s="2">
        <v>0.3916511259724178</v>
      </c>
      <c r="G81" s="2">
        <v>0.39028017827678263</v>
      </c>
      <c r="H81" s="2">
        <v>0.5413537758059388</v>
      </c>
      <c r="I81" s="2">
        <v>0.19580804286891343</v>
      </c>
      <c r="J81" s="2">
        <v>0.2224132579435727</v>
      </c>
      <c r="K81" s="2">
        <v>0.21400357390077429</v>
      </c>
      <c r="L81" s="2">
        <v>0.27256589364992978</v>
      </c>
      <c r="M81" s="2">
        <v>0.36703872850173169</v>
      </c>
      <c r="N81" t="s">
        <v>102</v>
      </c>
      <c r="P81" t="s">
        <v>11</v>
      </c>
      <c r="Q81" s="2">
        <v>0.57015990855863907</v>
      </c>
      <c r="R81" s="2">
        <v>0.45961049485206218</v>
      </c>
      <c r="S81" s="2">
        <v>0.49032876177192064</v>
      </c>
      <c r="T81" s="2">
        <v>0.39577660794874658</v>
      </c>
      <c r="U81" s="2">
        <v>0.39104880441207457</v>
      </c>
      <c r="V81" s="2">
        <v>0.2904935653969698</v>
      </c>
      <c r="W81" s="2">
        <v>0.24841690295112059</v>
      </c>
      <c r="X81" s="2">
        <v>0.2409509013835906</v>
      </c>
      <c r="Y81" s="2">
        <v>0.27690477163173938</v>
      </c>
      <c r="Z81" s="2">
        <v>0.32786692807637968</v>
      </c>
      <c r="AA81" t="s">
        <v>114</v>
      </c>
      <c r="AC81" t="s">
        <v>11</v>
      </c>
      <c r="AD81" s="2">
        <v>0.27214164191156548</v>
      </c>
      <c r="AE81" s="2">
        <v>0.36662045794006948</v>
      </c>
      <c r="AF81" s="2">
        <v>0.32522388002382374</v>
      </c>
      <c r="AG81" s="2">
        <v>0.37256272426192794</v>
      </c>
      <c r="AH81" s="2">
        <v>0.64578524614768851</v>
      </c>
      <c r="AI81" s="2">
        <v>0.136620802000917</v>
      </c>
      <c r="AJ81" s="2">
        <v>0.20180132148559352</v>
      </c>
      <c r="AK81" s="2">
        <v>0.18982925254768729</v>
      </c>
      <c r="AL81" s="2">
        <v>0.26394777046913154</v>
      </c>
      <c r="AM81" s="2">
        <v>0.40839940865969609</v>
      </c>
      <c r="AN81" t="s">
        <v>100</v>
      </c>
    </row>
    <row r="82" spans="2:40">
      <c r="B82" t="s">
        <v>75</v>
      </c>
      <c r="C82" t="s">
        <v>25</v>
      </c>
      <c r="D82" s="2">
        <v>10.495373385812103</v>
      </c>
      <c r="E82" s="2">
        <v>11.795431328300245</v>
      </c>
      <c r="F82" s="2">
        <v>10.715490327993427</v>
      </c>
      <c r="G82" s="2">
        <v>10.12044431013979</v>
      </c>
      <c r="H82" s="2">
        <v>10.546748645247249</v>
      </c>
      <c r="I82" s="2">
        <v>9.6980424564299419</v>
      </c>
      <c r="J82" s="2">
        <v>10.091057557661356</v>
      </c>
      <c r="K82" s="2">
        <v>9.7858517987492419</v>
      </c>
      <c r="L82" s="2">
        <v>9.6433949026846015</v>
      </c>
      <c r="M82" s="2">
        <v>10.026272850200035</v>
      </c>
      <c r="N82" t="s">
        <v>102</v>
      </c>
      <c r="P82" t="s">
        <v>25</v>
      </c>
      <c r="Q82" s="2">
        <v>14.809993918191092</v>
      </c>
      <c r="R82" s="2">
        <v>14.354586678554977</v>
      </c>
      <c r="S82" s="2">
        <v>13.088942397708452</v>
      </c>
      <c r="T82" s="2">
        <v>12.237918542673301</v>
      </c>
      <c r="U82" s="2">
        <v>11.49792907883109</v>
      </c>
      <c r="V82" s="2">
        <v>10.628322724209145</v>
      </c>
      <c r="W82" s="2">
        <v>10.506403375804522</v>
      </c>
      <c r="X82" s="2">
        <v>9.9557992243467499</v>
      </c>
      <c r="Y82" s="2">
        <v>9.649555850777892</v>
      </c>
      <c r="Z82" s="2">
        <v>10.01241412163608</v>
      </c>
      <c r="AA82" t="s">
        <v>114</v>
      </c>
      <c r="AC82" t="s">
        <v>25</v>
      </c>
      <c r="AD82" s="2">
        <v>8.3380631196226087</v>
      </c>
      <c r="AE82" s="2">
        <v>10.392978260049865</v>
      </c>
      <c r="AF82" s="2">
        <v>9.3286743386498063</v>
      </c>
      <c r="AG82" s="2">
        <v>8.7781740981840795</v>
      </c>
      <c r="AH82" s="2">
        <v>9.8583407729056294</v>
      </c>
      <c r="AI82" s="2">
        <v>8.9173708833239633</v>
      </c>
      <c r="AJ82" s="2">
        <v>9.6417122664501704</v>
      </c>
      <c r="AK82" s="2">
        <v>9.4763848148058187</v>
      </c>
      <c r="AL82" s="2">
        <v>9.4340609587386695</v>
      </c>
      <c r="AM82" s="2">
        <v>9.9729206997190385</v>
      </c>
      <c r="AN82" t="s">
        <v>100</v>
      </c>
    </row>
    <row r="83" spans="2:40">
      <c r="B83" t="s">
        <v>75</v>
      </c>
      <c r="C83" t="s">
        <v>13</v>
      </c>
      <c r="D83" s="2">
        <v>19.636521944287541</v>
      </c>
      <c r="E83" s="2">
        <v>21.976811583274756</v>
      </c>
      <c r="F83" s="2">
        <v>20.339403797792514</v>
      </c>
      <c r="G83" s="2">
        <v>22.139069005539561</v>
      </c>
      <c r="H83" s="2">
        <v>21.357176146795524</v>
      </c>
      <c r="I83" s="2">
        <v>21.774890649998333</v>
      </c>
      <c r="J83" s="2">
        <v>22.65321536615058</v>
      </c>
      <c r="K83" s="2">
        <v>22.459031861009173</v>
      </c>
      <c r="L83" s="2">
        <v>22.893714325432512</v>
      </c>
      <c r="M83" s="2">
        <v>23.006349253479531</v>
      </c>
      <c r="N83" t="s">
        <v>102</v>
      </c>
      <c r="P83" t="s">
        <v>13</v>
      </c>
      <c r="Q83" s="2">
        <v>26.860748890134051</v>
      </c>
      <c r="R83" s="2">
        <v>28.251512756881088</v>
      </c>
      <c r="S83" s="2">
        <v>25.862646414195915</v>
      </c>
      <c r="T83" s="2">
        <v>25.704455809537023</v>
      </c>
      <c r="U83" s="2">
        <v>24.821410548424669</v>
      </c>
      <c r="V83" s="2">
        <v>24.675277027998384</v>
      </c>
      <c r="W83" s="2">
        <v>24.595427802325958</v>
      </c>
      <c r="X83" s="2">
        <v>24.58660390045679</v>
      </c>
      <c r="Y83" s="2">
        <v>24.276300749922385</v>
      </c>
      <c r="Z83" s="2">
        <v>23.855209541591872</v>
      </c>
      <c r="AA83" t="s">
        <v>114</v>
      </c>
      <c r="AC83" t="s">
        <v>13</v>
      </c>
      <c r="AD83" s="2">
        <v>16.024408471364282</v>
      </c>
      <c r="AE83" s="2">
        <v>18.612829544068685</v>
      </c>
      <c r="AF83" s="2">
        <v>17.165774490405187</v>
      </c>
      <c r="AG83" s="2">
        <v>19.956774711663822</v>
      </c>
      <c r="AH83" s="2">
        <v>19.085941527117125</v>
      </c>
      <c r="AI83" s="2">
        <v>19.677048220841197</v>
      </c>
      <c r="AJ83" s="2">
        <v>21.180032071537379</v>
      </c>
      <c r="AK83" s="2">
        <v>20.730512328306201</v>
      </c>
      <c r="AL83" s="2">
        <v>21.696077119756964</v>
      </c>
      <c r="AM83" s="2">
        <v>22.124009424958295</v>
      </c>
      <c r="AN83" t="s">
        <v>100</v>
      </c>
    </row>
    <row r="84" spans="2:40">
      <c r="B84" t="s">
        <v>75</v>
      </c>
      <c r="C84" t="s">
        <v>33</v>
      </c>
      <c r="D84" s="2">
        <v>1.044251211904532</v>
      </c>
      <c r="E84" s="2">
        <v>1.3359958810177703</v>
      </c>
      <c r="F84" s="2">
        <v>0.71639520752230279</v>
      </c>
      <c r="G84" s="2">
        <v>0.66931186820815891</v>
      </c>
      <c r="H84" s="2">
        <v>0.67418921127194975</v>
      </c>
      <c r="I84" s="2">
        <v>0.80559700734661077</v>
      </c>
      <c r="J84" s="2">
        <v>0.64547221819694034</v>
      </c>
      <c r="K84" s="2">
        <v>0.55334095312338949</v>
      </c>
      <c r="L84" s="2">
        <v>0.5666393980484814</v>
      </c>
      <c r="M84" s="2">
        <v>0.60815652640779339</v>
      </c>
      <c r="N84" t="s">
        <v>102</v>
      </c>
      <c r="P84" t="s">
        <v>33</v>
      </c>
      <c r="Q84" s="2">
        <v>1.321621531339719</v>
      </c>
      <c r="R84" s="2">
        <v>1.4937717254378067</v>
      </c>
      <c r="S84" s="2">
        <v>0.92400445850587098</v>
      </c>
      <c r="T84" s="2">
        <v>0.79692788972164408</v>
      </c>
      <c r="U84" s="2">
        <v>0.74484576719363071</v>
      </c>
      <c r="V84" s="2">
        <v>0.75336335050093561</v>
      </c>
      <c r="W84" s="2">
        <v>0.6316781827789717</v>
      </c>
      <c r="X84" s="2">
        <v>0.60213467044681324</v>
      </c>
      <c r="Y84" s="2">
        <v>0.59204599895904253</v>
      </c>
      <c r="Z84" s="2">
        <v>0.60092015018164247</v>
      </c>
      <c r="AA84" t="s">
        <v>114</v>
      </c>
      <c r="AC84" t="s">
        <v>33</v>
      </c>
      <c r="AD84" s="2">
        <v>0.90556605218693864</v>
      </c>
      <c r="AE84" s="2">
        <v>1.2551009097472199</v>
      </c>
      <c r="AF84" s="2">
        <v>0.59625604848233404</v>
      </c>
      <c r="AG84" s="2">
        <v>0.57992995765153688</v>
      </c>
      <c r="AH84" s="2">
        <v>0.61163589852832534</v>
      </c>
      <c r="AI84" s="2">
        <v>0.83699157530292068</v>
      </c>
      <c r="AJ84" s="2">
        <v>0.64214421325511095</v>
      </c>
      <c r="AK84" s="2">
        <v>0.51403106196320469</v>
      </c>
      <c r="AL84" s="2">
        <v>0.53652932216307314</v>
      </c>
      <c r="AM84" s="2">
        <v>0.60110646092013209</v>
      </c>
      <c r="AN84" t="s">
        <v>100</v>
      </c>
    </row>
    <row r="85" spans="2:40">
      <c r="B85" t="s">
        <v>75</v>
      </c>
      <c r="C85" t="s">
        <v>58</v>
      </c>
      <c r="D85" s="2">
        <v>7.2652781358651444</v>
      </c>
      <c r="E85" s="2">
        <v>8.8193716635690453</v>
      </c>
      <c r="F85" s="2">
        <v>10.178209648041792</v>
      </c>
      <c r="G85" s="2">
        <v>10.596053546433364</v>
      </c>
      <c r="H85" s="2">
        <v>11.834048294630556</v>
      </c>
      <c r="I85" s="2">
        <v>12.409677244672171</v>
      </c>
      <c r="J85" s="2">
        <v>14.728603102002017</v>
      </c>
      <c r="K85" s="2">
        <v>15.739028254768579</v>
      </c>
      <c r="L85" s="2">
        <v>16.788377409989405</v>
      </c>
      <c r="M85" s="2">
        <v>19.013032057579398</v>
      </c>
      <c r="N85" t="s">
        <v>102</v>
      </c>
      <c r="P85" t="s">
        <v>58</v>
      </c>
      <c r="Q85" s="2">
        <v>10.43174691381431</v>
      </c>
      <c r="R85" s="2">
        <v>11.63815154496389</v>
      </c>
      <c r="S85" s="2">
        <v>12.628718004906215</v>
      </c>
      <c r="T85" s="2">
        <v>13.712329787821934</v>
      </c>
      <c r="U85" s="2">
        <v>14.91566030281361</v>
      </c>
      <c r="V85" s="2">
        <v>15.73968809564907</v>
      </c>
      <c r="W85" s="2">
        <v>17.399425601004136</v>
      </c>
      <c r="X85" s="2">
        <v>18.218880480199516</v>
      </c>
      <c r="Y85" s="2">
        <v>19.630299833555984</v>
      </c>
      <c r="Z85" s="2">
        <v>21.811698139228216</v>
      </c>
      <c r="AA85" t="s">
        <v>114</v>
      </c>
      <c r="AC85" t="s">
        <v>58</v>
      </c>
      <c r="AD85" s="2">
        <v>5.6820437468905638</v>
      </c>
      <c r="AE85" s="2">
        <v>7.3150420494471478</v>
      </c>
      <c r="AF85" s="2">
        <v>8.8371455557263925</v>
      </c>
      <c r="AG85" s="2">
        <v>8.848850682257158</v>
      </c>
      <c r="AH85" s="2">
        <v>10.040711654643957</v>
      </c>
      <c r="AI85" s="2">
        <v>10.398846364116286</v>
      </c>
      <c r="AJ85" s="2">
        <v>13.024411950070659</v>
      </c>
      <c r="AK85" s="2">
        <v>14.148504642655686</v>
      </c>
      <c r="AL85" s="2">
        <v>14.982112520468705</v>
      </c>
      <c r="AM85" s="2">
        <v>17.148436210163243</v>
      </c>
      <c r="AN85" t="s">
        <v>100</v>
      </c>
    </row>
    <row r="86" spans="2:40">
      <c r="B86" t="s">
        <v>75</v>
      </c>
      <c r="C86" t="s">
        <v>14</v>
      </c>
      <c r="D86" s="2">
        <v>11.869372882343949</v>
      </c>
      <c r="E86" s="2">
        <v>12.96423715760683</v>
      </c>
      <c r="F86" s="2">
        <v>12.51399394369124</v>
      </c>
      <c r="G86" s="2">
        <v>13.060078183182654</v>
      </c>
      <c r="H86" s="2">
        <v>12.561853752742158</v>
      </c>
      <c r="I86" s="2">
        <v>12.409740282500422</v>
      </c>
      <c r="J86" s="2">
        <v>11.946928151159797</v>
      </c>
      <c r="K86" s="2">
        <v>11.426544496333749</v>
      </c>
      <c r="L86" s="2">
        <v>11.523227014311288</v>
      </c>
      <c r="M86" s="2">
        <v>11.576860268472329</v>
      </c>
      <c r="N86" t="s">
        <v>102</v>
      </c>
      <c r="P86" t="s">
        <v>14</v>
      </c>
      <c r="Q86" s="2">
        <v>16.655207765108376</v>
      </c>
      <c r="R86" s="2">
        <v>16.786182617712324</v>
      </c>
      <c r="S86" s="2">
        <v>15.541203961460456</v>
      </c>
      <c r="T86" s="2">
        <v>15.098329183054373</v>
      </c>
      <c r="U86" s="2">
        <v>13.775957571517573</v>
      </c>
      <c r="V86" s="2">
        <v>13.602716218331453</v>
      </c>
      <c r="W86" s="2">
        <v>12.66710573644932</v>
      </c>
      <c r="X86" s="2">
        <v>12.138907904580366</v>
      </c>
      <c r="Y86" s="2">
        <v>11.70263253490454</v>
      </c>
      <c r="Z86" s="2">
        <v>11.240346589221701</v>
      </c>
      <c r="AA86" t="s">
        <v>114</v>
      </c>
      <c r="AC86" t="s">
        <v>14</v>
      </c>
      <c r="AD86" s="2">
        <v>9.4764554409617379</v>
      </c>
      <c r="AE86" s="2">
        <v>10.902329462310348</v>
      </c>
      <c r="AF86" s="2">
        <v>10.720166532597695</v>
      </c>
      <c r="AG86" s="2">
        <v>11.78134146986452</v>
      </c>
      <c r="AH86" s="2">
        <v>11.721617150414996</v>
      </c>
      <c r="AI86" s="2">
        <v>11.469201205076677</v>
      </c>
      <c r="AJ86" s="2">
        <v>11.269489355626025</v>
      </c>
      <c r="AK86" s="2">
        <v>10.695961988890716</v>
      </c>
      <c r="AL86" s="2">
        <v>11.142755769372268</v>
      </c>
      <c r="AM86" s="2">
        <v>11.521805406270664</v>
      </c>
      <c r="AN86" t="s">
        <v>100</v>
      </c>
    </row>
    <row r="87" spans="2:40">
      <c r="B87" t="s">
        <v>75</v>
      </c>
      <c r="C87" t="s">
        <v>5</v>
      </c>
      <c r="D87" s="2">
        <v>7.3331685293962501</v>
      </c>
      <c r="E87" s="2">
        <v>7.2443633398700777</v>
      </c>
      <c r="F87" s="2">
        <v>7.5848312494236501</v>
      </c>
      <c r="G87" s="2">
        <v>5.6936662074749256</v>
      </c>
      <c r="H87" s="2">
        <v>5.7587271482435618</v>
      </c>
      <c r="I87" s="2">
        <v>5.0385124509510426</v>
      </c>
      <c r="J87" s="2">
        <v>4.4066153765272178</v>
      </c>
      <c r="K87" s="2">
        <v>4.4836158797147236</v>
      </c>
      <c r="L87" s="2">
        <v>4.8604029576175343</v>
      </c>
      <c r="M87" s="2">
        <v>4.3612643351244484</v>
      </c>
      <c r="N87" t="s">
        <v>102</v>
      </c>
      <c r="P87" t="s">
        <v>5</v>
      </c>
      <c r="Q87" s="2">
        <v>9.9502801748606036</v>
      </c>
      <c r="R87" s="2">
        <v>8.711873843214951</v>
      </c>
      <c r="S87" s="2">
        <v>8.4116173790529682</v>
      </c>
      <c r="T87" s="2">
        <v>6.1737801617896819</v>
      </c>
      <c r="U87" s="2">
        <v>5.8038985072477471</v>
      </c>
      <c r="V87" s="2">
        <v>5.0524526897682707</v>
      </c>
      <c r="W87" s="2">
        <v>5.0619036854824584</v>
      </c>
      <c r="X87" s="2">
        <v>4.6884768162153847</v>
      </c>
      <c r="Y87" s="2">
        <v>4.8494195899199548</v>
      </c>
      <c r="Z87" s="2">
        <v>4.6278404524760255</v>
      </c>
      <c r="AA87" t="s">
        <v>114</v>
      </c>
      <c r="AC87" t="s">
        <v>5</v>
      </c>
      <c r="AD87" s="2">
        <v>6.0246127066640698</v>
      </c>
      <c r="AE87" s="2">
        <v>6.392267955899996</v>
      </c>
      <c r="AF87" s="2">
        <v>7.0457716636398349</v>
      </c>
      <c r="AG87" s="2">
        <v>5.3468616683917425</v>
      </c>
      <c r="AH87" s="2">
        <v>5.6668477380488556</v>
      </c>
      <c r="AI87" s="2">
        <v>4.9582735880309148</v>
      </c>
      <c r="AJ87" s="2">
        <v>3.9085355549475937</v>
      </c>
      <c r="AK87" s="2">
        <v>4.3272126282836467</v>
      </c>
      <c r="AL87" s="2">
        <v>4.8244355571082771</v>
      </c>
      <c r="AM87" s="2">
        <v>4.1516206546476049</v>
      </c>
      <c r="AN87" t="s">
        <v>100</v>
      </c>
    </row>
    <row r="88" spans="2:40">
      <c r="B88" t="s">
        <v>75</v>
      </c>
      <c r="C88" t="s">
        <v>30</v>
      </c>
      <c r="D88" s="2">
        <v>0.77967846847445577</v>
      </c>
      <c r="E88" s="2">
        <v>0.74666645032580237</v>
      </c>
      <c r="F88" s="2">
        <v>0.69145687325572802</v>
      </c>
      <c r="G88" s="2">
        <v>0.69721909244563418</v>
      </c>
      <c r="H88" s="2">
        <v>0.62149590140248834</v>
      </c>
      <c r="I88" s="2">
        <v>0.5757295312089481</v>
      </c>
      <c r="J88" s="2">
        <v>0.56404447907899247</v>
      </c>
      <c r="K88" s="2">
        <v>0.49776989900470409</v>
      </c>
      <c r="L88" s="2">
        <v>0.66335499408011867</v>
      </c>
      <c r="M88" s="2">
        <v>0.43138064726247333</v>
      </c>
      <c r="N88" t="s">
        <v>102</v>
      </c>
      <c r="P88" t="s">
        <v>30</v>
      </c>
      <c r="Q88" s="2">
        <v>1.0352337569167211</v>
      </c>
      <c r="R88" s="2">
        <v>0.94192500662636891</v>
      </c>
      <c r="S88" s="2">
        <v>0.90141255963144462</v>
      </c>
      <c r="T88" s="2">
        <v>0.73201399438080905</v>
      </c>
      <c r="U88" s="2">
        <v>0.72778438435413251</v>
      </c>
      <c r="V88" s="2">
        <v>0.56393860667434914</v>
      </c>
      <c r="W88" s="2">
        <v>0.58325290518662865</v>
      </c>
      <c r="X88" s="2">
        <v>0.43437576444435821</v>
      </c>
      <c r="Y88" s="2">
        <v>0.54670707026116727</v>
      </c>
      <c r="Z88" s="2">
        <v>0.33611567571868312</v>
      </c>
      <c r="AA88" t="s">
        <v>114</v>
      </c>
      <c r="AC88" t="s">
        <v>30</v>
      </c>
      <c r="AD88" s="2">
        <v>0.65190082425332307</v>
      </c>
      <c r="AE88" s="2">
        <v>0.64009665992564591</v>
      </c>
      <c r="AF88" s="2">
        <v>0.56949723304434618</v>
      </c>
      <c r="AG88" s="2">
        <v>0.67187248791554999</v>
      </c>
      <c r="AH88" s="2">
        <v>0.54108434979791764</v>
      </c>
      <c r="AI88" s="2">
        <v>0.56614597499104957</v>
      </c>
      <c r="AJ88" s="2">
        <v>0.5188795626640057</v>
      </c>
      <c r="AK88" s="2">
        <v>0.51299532342886067</v>
      </c>
      <c r="AL88" s="2">
        <v>0.74623757698909821</v>
      </c>
      <c r="AM88" s="2">
        <v>0.4880231079076679</v>
      </c>
      <c r="AN88" t="s">
        <v>100</v>
      </c>
    </row>
    <row r="89" spans="2:40">
      <c r="B89" t="s">
        <v>75</v>
      </c>
      <c r="C89" t="s">
        <v>19</v>
      </c>
      <c r="D89" s="2">
        <v>4.2200982091347878</v>
      </c>
      <c r="E89" s="2">
        <v>4.441391935389654</v>
      </c>
      <c r="F89" s="2">
        <v>4.9676281690362192</v>
      </c>
      <c r="G89" s="2">
        <v>4.1025031480733194</v>
      </c>
      <c r="H89" s="2">
        <v>4.2088768124472811</v>
      </c>
      <c r="I89" s="2">
        <v>4.314987939805043</v>
      </c>
      <c r="J89" s="2">
        <v>3.7558239058988097</v>
      </c>
      <c r="K89" s="2">
        <v>4.0958940786102378</v>
      </c>
      <c r="L89" s="2">
        <v>4.2114053283482047</v>
      </c>
      <c r="M89" s="2">
        <v>3.8889771321954369</v>
      </c>
      <c r="N89" t="s">
        <v>102</v>
      </c>
      <c r="P89" t="s">
        <v>19</v>
      </c>
      <c r="Q89" s="2">
        <v>5.7419160365935529</v>
      </c>
      <c r="R89" s="2">
        <v>5.6754174117906402</v>
      </c>
      <c r="S89" s="2">
        <v>5.7095847287325396</v>
      </c>
      <c r="T89" s="2">
        <v>4.8059187979436127</v>
      </c>
      <c r="U89" s="2">
        <v>4.9425244500132131</v>
      </c>
      <c r="V89" s="2">
        <v>4.8071328106014084</v>
      </c>
      <c r="W89" s="2">
        <v>4.269778857861775</v>
      </c>
      <c r="X89" s="2">
        <v>4.2267628014405778</v>
      </c>
      <c r="Y89" s="2">
        <v>4.1989885794448432</v>
      </c>
      <c r="Z89" s="2">
        <v>3.7640433977765291</v>
      </c>
      <c r="AA89" t="s">
        <v>114</v>
      </c>
      <c r="AC89" t="s">
        <v>19</v>
      </c>
      <c r="AD89" s="2">
        <v>3.4591892954054075</v>
      </c>
      <c r="AE89" s="2">
        <v>3.770482908029996</v>
      </c>
      <c r="AF89" s="2">
        <v>4.5395948250111138</v>
      </c>
      <c r="AG89" s="2">
        <v>3.6706398067333916</v>
      </c>
      <c r="AH89" s="2">
        <v>3.7402816577152507</v>
      </c>
      <c r="AI89" s="2">
        <v>3.9768481272476235</v>
      </c>
      <c r="AJ89" s="2">
        <v>3.3433889009337419</v>
      </c>
      <c r="AK89" s="2">
        <v>3.9212668834894497</v>
      </c>
      <c r="AL89" s="2">
        <v>4.133026836981184</v>
      </c>
      <c r="AM89" s="2">
        <v>3.9107689236144765</v>
      </c>
      <c r="AN89" t="s">
        <v>100</v>
      </c>
    </row>
    <row r="90" spans="2:40">
      <c r="B90" t="s">
        <v>75</v>
      </c>
      <c r="C90" t="s">
        <v>20</v>
      </c>
      <c r="D90" s="2">
        <v>2.0651011017082883</v>
      </c>
      <c r="E90" s="2">
        <v>2.5795433746638454</v>
      </c>
      <c r="F90" s="2">
        <v>1.9880043607782019</v>
      </c>
      <c r="G90" s="2">
        <v>2.1717140320638451</v>
      </c>
      <c r="H90" s="2">
        <v>2.5067876985944464</v>
      </c>
      <c r="I90" s="2">
        <v>2.3023355449810765</v>
      </c>
      <c r="J90" s="2">
        <v>2.4297532942421118</v>
      </c>
      <c r="K90" s="2">
        <v>2.4023546873426755</v>
      </c>
      <c r="L90" s="2">
        <v>2.4554906467799045</v>
      </c>
      <c r="M90" s="2">
        <v>2.4320820124530225</v>
      </c>
      <c r="N90" t="s">
        <v>102</v>
      </c>
      <c r="P90" t="s">
        <v>20</v>
      </c>
      <c r="Q90" s="2">
        <v>3.0046326305549123</v>
      </c>
      <c r="R90" s="2">
        <v>3.0873448569962827</v>
      </c>
      <c r="S90" s="2">
        <v>2.5166789157815481</v>
      </c>
      <c r="T90" s="2">
        <v>2.6432902457309972</v>
      </c>
      <c r="U90" s="2">
        <v>2.8932244741081954</v>
      </c>
      <c r="V90" s="2">
        <v>2.6142120037849996</v>
      </c>
      <c r="W90" s="2">
        <v>2.6416948646937612</v>
      </c>
      <c r="X90" s="2">
        <v>2.6977473497889184</v>
      </c>
      <c r="Y90" s="2">
        <v>2.5698703760129527</v>
      </c>
      <c r="Z90" s="2">
        <v>2.4255326509125319</v>
      </c>
      <c r="AA90" t="s">
        <v>114</v>
      </c>
      <c r="AC90" t="s">
        <v>20</v>
      </c>
      <c r="AD90" s="2">
        <v>1.5953353372849772</v>
      </c>
      <c r="AE90" s="2">
        <v>2.3020559418155044</v>
      </c>
      <c r="AF90" s="2">
        <v>1.684192153068629</v>
      </c>
      <c r="AG90" s="2">
        <v>1.8840945819830184</v>
      </c>
      <c r="AH90" s="2">
        <v>2.2742665568345832</v>
      </c>
      <c r="AI90" s="2">
        <v>2.0696389956874568</v>
      </c>
      <c r="AJ90" s="2">
        <v>2.2582936527737019</v>
      </c>
      <c r="AK90" s="2">
        <v>2.1911293315341904</v>
      </c>
      <c r="AL90" s="2">
        <v>2.3377875707127775</v>
      </c>
      <c r="AM90" s="2">
        <v>2.3848788368738725</v>
      </c>
      <c r="AN90" t="s">
        <v>100</v>
      </c>
    </row>
    <row r="91" spans="2:40">
      <c r="B91" t="s">
        <v>75</v>
      </c>
      <c r="C91" t="s">
        <v>64</v>
      </c>
      <c r="D91" s="2">
        <v>6.625420955064254E-2</v>
      </c>
      <c r="E91" s="2">
        <v>5.1181672397762723E-2</v>
      </c>
      <c r="F91" s="2">
        <v>7.7122675190982815E-2</v>
      </c>
      <c r="G91" s="2">
        <v>7.6875522368869187E-2</v>
      </c>
      <c r="H91" s="2">
        <v>0.10550112299319953</v>
      </c>
      <c r="I91" s="2">
        <v>0.16988274327994873</v>
      </c>
      <c r="J91" s="2">
        <v>0.1662929931985801</v>
      </c>
      <c r="K91" s="2">
        <v>0.23678725204088485</v>
      </c>
      <c r="L91" s="2">
        <v>0.26210962888453637</v>
      </c>
      <c r="M91" s="2">
        <v>0.24135252179925326</v>
      </c>
      <c r="N91" t="s">
        <v>102</v>
      </c>
      <c r="P91" t="s">
        <v>64</v>
      </c>
      <c r="Q91" s="2">
        <v>0.10332103321033204</v>
      </c>
      <c r="R91" s="2">
        <v>7.0400414747949114E-2</v>
      </c>
      <c r="S91" s="2">
        <v>9.0765447004582778E-2</v>
      </c>
      <c r="T91" s="2">
        <v>9.4670003618641307E-2</v>
      </c>
      <c r="U91" s="2">
        <v>0.14690881298571973</v>
      </c>
      <c r="V91" s="2">
        <v>0.19932125957885505</v>
      </c>
      <c r="W91" s="2">
        <v>0.20868168869200238</v>
      </c>
      <c r="X91" s="2">
        <v>0.29944752729791629</v>
      </c>
      <c r="Y91" s="2">
        <v>0.32153465400873404</v>
      </c>
      <c r="Z91" s="2">
        <v>0.35447814359962171</v>
      </c>
      <c r="AA91" t="s">
        <v>114</v>
      </c>
      <c r="AC91" t="s">
        <v>64</v>
      </c>
      <c r="AD91" s="2">
        <v>4.7720797720797847E-2</v>
      </c>
      <c r="AE91" s="2">
        <v>4.091346307556698E-2</v>
      </c>
      <c r="AF91" s="2">
        <v>6.9403175172193854E-2</v>
      </c>
      <c r="AG91" s="2">
        <v>6.6356222746664084E-2</v>
      </c>
      <c r="AH91" s="2">
        <v>8.3003267177629347E-2</v>
      </c>
      <c r="AI91" s="2">
        <v>0.15073549922255419</v>
      </c>
      <c r="AJ91" s="2">
        <v>0.14152302415248641</v>
      </c>
      <c r="AK91" s="2">
        <v>0.2027045710380796</v>
      </c>
      <c r="AL91" s="2">
        <v>0.2258615272106031</v>
      </c>
      <c r="AM91" s="2">
        <v>0.17625606204712074</v>
      </c>
      <c r="AN91" t="s">
        <v>100</v>
      </c>
    </row>
    <row r="92" spans="2:40">
      <c r="B92" t="s">
        <v>75</v>
      </c>
      <c r="C92" t="s">
        <v>71</v>
      </c>
      <c r="D92" s="2">
        <v>7.4156262008876206E-2</v>
      </c>
      <c r="E92" s="2">
        <v>8.1187798616482842E-2</v>
      </c>
      <c r="F92" s="2">
        <v>0.10145726043548003</v>
      </c>
      <c r="G92" s="2">
        <v>0.14356080609555633</v>
      </c>
      <c r="H92" s="2">
        <v>0.15688592725836442</v>
      </c>
      <c r="I92" s="2">
        <v>0.2058434339324744</v>
      </c>
      <c r="J92" s="2">
        <v>0.28249450929651831</v>
      </c>
      <c r="K92" s="2">
        <v>0.27855138106996791</v>
      </c>
      <c r="L92" s="2">
        <v>0.32488971512864706</v>
      </c>
      <c r="M92" s="2">
        <v>0.39230506774369106</v>
      </c>
      <c r="N92" t="s">
        <v>102</v>
      </c>
      <c r="P92" t="s">
        <v>71</v>
      </c>
      <c r="Q92" s="2">
        <v>8.5339326302277752E-2</v>
      </c>
      <c r="R92" s="2">
        <v>0.10833148861522657</v>
      </c>
      <c r="S92" s="2">
        <v>0.18330612381296807</v>
      </c>
      <c r="T92" s="2">
        <v>0.19701220357105537</v>
      </c>
      <c r="U92" s="2">
        <v>0.20115790153655949</v>
      </c>
      <c r="V92" s="2">
        <v>0.29743046753734742</v>
      </c>
      <c r="W92" s="2">
        <v>0.3226359387497657</v>
      </c>
      <c r="X92" s="2">
        <v>0.34499827374874592</v>
      </c>
      <c r="Y92" s="2">
        <v>0.43397362957949309</v>
      </c>
      <c r="Z92" s="2">
        <v>0.50013966640935836</v>
      </c>
      <c r="AA92" t="s">
        <v>114</v>
      </c>
      <c r="AC92" t="s">
        <v>71</v>
      </c>
      <c r="AD92" s="2">
        <v>6.85647298621756E-2</v>
      </c>
      <c r="AE92" s="2">
        <v>6.7540732910961965E-2</v>
      </c>
      <c r="AF92" s="2">
        <v>5.9657426633991761E-2</v>
      </c>
      <c r="AG92" s="2">
        <v>0.11443318720568679</v>
      </c>
      <c r="AH92" s="2">
        <v>0.13183245901467638</v>
      </c>
      <c r="AI92" s="2">
        <v>0.15609847662278087</v>
      </c>
      <c r="AJ92" s="2">
        <v>0.25681774073733604</v>
      </c>
      <c r="AK92" s="2">
        <v>0.23765128456120893</v>
      </c>
      <c r="AL92" s="2">
        <v>0.25919142726547822</v>
      </c>
      <c r="AM92" s="2">
        <v>0.32628586228987855</v>
      </c>
      <c r="AN92" t="s">
        <v>100</v>
      </c>
    </row>
    <row r="93" spans="2:40">
      <c r="B93" t="s">
        <v>75</v>
      </c>
      <c r="C93" t="s">
        <v>50</v>
      </c>
      <c r="D93" s="2">
        <v>0.33825833537846728</v>
      </c>
      <c r="E93" s="2">
        <v>0.36067782448408348</v>
      </c>
      <c r="F93" s="2">
        <v>0.4504922591178544</v>
      </c>
      <c r="G93" s="2">
        <v>0.48363710585141118</v>
      </c>
      <c r="H93" s="2">
        <v>0.47190400296648405</v>
      </c>
      <c r="I93" s="2">
        <v>0.53306887837903216</v>
      </c>
      <c r="J93" s="2">
        <v>0.50936377747877248</v>
      </c>
      <c r="K93" s="2">
        <v>0.59920951435290104</v>
      </c>
      <c r="L93" s="2">
        <v>0.55853908735758406</v>
      </c>
      <c r="M93" s="2">
        <v>0.59306803401676655</v>
      </c>
      <c r="N93" t="s">
        <v>102</v>
      </c>
      <c r="P93" t="s">
        <v>50</v>
      </c>
      <c r="Q93" s="2">
        <v>0.44899875403189637</v>
      </c>
      <c r="R93" s="2">
        <v>0.52097806464770013</v>
      </c>
      <c r="S93" s="2">
        <v>0.55195206338970726</v>
      </c>
      <c r="T93" s="2">
        <v>0.62546462514599499</v>
      </c>
      <c r="U93" s="2">
        <v>0.58653240918590221</v>
      </c>
      <c r="V93" s="2">
        <v>0.59742708730882843</v>
      </c>
      <c r="W93" s="2">
        <v>0.60065663364177446</v>
      </c>
      <c r="X93" s="2">
        <v>0.64980640218822638</v>
      </c>
      <c r="Y93" s="2">
        <v>0.5449100656641892</v>
      </c>
      <c r="Z93" s="2">
        <v>0.64583878641601045</v>
      </c>
      <c r="AA93" t="s">
        <v>114</v>
      </c>
      <c r="AC93" t="s">
        <v>50</v>
      </c>
      <c r="AD93" s="2">
        <v>0.28288812605175284</v>
      </c>
      <c r="AE93" s="2">
        <v>0.2781611706949858</v>
      </c>
      <c r="AF93" s="2">
        <v>0.39414377395825329</v>
      </c>
      <c r="AG93" s="2">
        <v>0.40155155624682548</v>
      </c>
      <c r="AH93" s="2">
        <v>0.40029817078341434</v>
      </c>
      <c r="AI93" s="2">
        <v>0.48506293444327586</v>
      </c>
      <c r="AJ93" s="2">
        <v>0.44645894806850922</v>
      </c>
      <c r="AK93" s="2">
        <v>0.5512316019894703</v>
      </c>
      <c r="AL93" s="2">
        <v>0.56117697343320416</v>
      </c>
      <c r="AM93" s="2">
        <v>0.55026024192802425</v>
      </c>
      <c r="AN93" t="s">
        <v>100</v>
      </c>
    </row>
    <row r="94" spans="2:40">
      <c r="B94" t="s">
        <v>75</v>
      </c>
      <c r="C94" t="s">
        <v>7</v>
      </c>
      <c r="D94" s="2">
        <v>1.6973498378734289</v>
      </c>
      <c r="E94" s="2">
        <v>1.7522617268883576</v>
      </c>
      <c r="F94" s="2">
        <v>2.0469908804215211</v>
      </c>
      <c r="G94" s="2">
        <v>1.7151531534742508</v>
      </c>
      <c r="H94" s="2">
        <v>1.8526408173991746</v>
      </c>
      <c r="I94" s="2">
        <v>1.9273651240850438</v>
      </c>
      <c r="J94" s="2">
        <v>1.8293512940468519</v>
      </c>
      <c r="K94" s="2">
        <v>1.9524204134595657</v>
      </c>
      <c r="L94" s="2">
        <v>1.7667001826258164</v>
      </c>
      <c r="M94" s="2">
        <v>2.0611125881998293</v>
      </c>
      <c r="N94" t="s">
        <v>102</v>
      </c>
      <c r="P94" t="s">
        <v>7</v>
      </c>
      <c r="Q94" s="2">
        <v>2.3816577862390793</v>
      </c>
      <c r="R94" s="2">
        <v>2.3621901811185482</v>
      </c>
      <c r="S94" s="2">
        <v>2.2996360862084071</v>
      </c>
      <c r="T94" s="2">
        <v>2.2408789103233064</v>
      </c>
      <c r="U94" s="2">
        <v>2.1423380271763595</v>
      </c>
      <c r="V94" s="2">
        <v>2.0792479236998127</v>
      </c>
      <c r="W94" s="2">
        <v>1.9775782843140046</v>
      </c>
      <c r="X94" s="2">
        <v>2.0969054043295103</v>
      </c>
      <c r="Y94" s="2">
        <v>1.8417060200438575</v>
      </c>
      <c r="Z94" s="2">
        <v>2.0667977224501537</v>
      </c>
      <c r="AA94" t="s">
        <v>114</v>
      </c>
      <c r="AC94" t="s">
        <v>7</v>
      </c>
      <c r="AD94" s="2">
        <v>1.3551958636906041</v>
      </c>
      <c r="AE94" s="2">
        <v>1.4248918186095552</v>
      </c>
      <c r="AF94" s="2">
        <v>1.8994538194123076</v>
      </c>
      <c r="AG94" s="2">
        <v>1.3978854672242516</v>
      </c>
      <c r="AH94" s="2">
        <v>1.658257266916535</v>
      </c>
      <c r="AI94" s="2">
        <v>1.8076339778299118</v>
      </c>
      <c r="AJ94" s="2">
        <v>1.6944415072888281</v>
      </c>
      <c r="AK94" s="2">
        <v>1.8295379721316896</v>
      </c>
      <c r="AL94" s="2">
        <v>1.6767823525057413</v>
      </c>
      <c r="AM94" s="2">
        <v>2.0315649294303384</v>
      </c>
      <c r="AN94" t="s">
        <v>100</v>
      </c>
    </row>
    <row r="95" spans="2:40">
      <c r="B95" t="s">
        <v>75</v>
      </c>
      <c r="C95" t="s">
        <v>8</v>
      </c>
      <c r="D95" s="2">
        <v>14.805340983864474</v>
      </c>
      <c r="E95" s="2">
        <v>15.972483737896214</v>
      </c>
      <c r="F95" s="2">
        <v>15.35372429870684</v>
      </c>
      <c r="G95" s="2">
        <v>15.319109019948236</v>
      </c>
      <c r="H95" s="2">
        <v>15.704224609710815</v>
      </c>
      <c r="I95" s="2">
        <v>13.932983139246618</v>
      </c>
      <c r="J95" s="2">
        <v>14.080202039284748</v>
      </c>
      <c r="K95" s="2">
        <v>13.747474445119336</v>
      </c>
      <c r="L95" s="2">
        <v>13.445570547876287</v>
      </c>
      <c r="M95" s="2">
        <v>13.491557959159572</v>
      </c>
      <c r="N95" t="s">
        <v>102</v>
      </c>
      <c r="P95" t="s">
        <v>8</v>
      </c>
      <c r="Q95" s="2">
        <v>20.838739879367303</v>
      </c>
      <c r="R95" s="2">
        <v>20.04066332459125</v>
      </c>
      <c r="S95" s="2">
        <v>18.572386029202796</v>
      </c>
      <c r="T95" s="2">
        <v>17.657802027183276</v>
      </c>
      <c r="U95" s="2">
        <v>16.852198317214757</v>
      </c>
      <c r="V95" s="2">
        <v>15.748696494671494</v>
      </c>
      <c r="W95" s="2">
        <v>15.217049168581427</v>
      </c>
      <c r="X95" s="2">
        <v>14.364901477204977</v>
      </c>
      <c r="Y95" s="2">
        <v>13.839447503777714</v>
      </c>
      <c r="Z95" s="2">
        <v>13.258903651468412</v>
      </c>
      <c r="AA95" t="s">
        <v>114</v>
      </c>
      <c r="AC95" t="s">
        <v>8</v>
      </c>
      <c r="AD95" s="2">
        <v>11.788641536113056</v>
      </c>
      <c r="AE95" s="2">
        <v>13.728434822816149</v>
      </c>
      <c r="AF95" s="2">
        <v>13.436692132892972</v>
      </c>
      <c r="AG95" s="2">
        <v>13.803963137750852</v>
      </c>
      <c r="AH95" s="2">
        <v>14.938940782931891</v>
      </c>
      <c r="AI95" s="2">
        <v>12.626311187079361</v>
      </c>
      <c r="AJ95" s="2">
        <v>13.171866653783084</v>
      </c>
      <c r="AK95" s="2">
        <v>13.103670007657858</v>
      </c>
      <c r="AL95" s="2">
        <v>12.89506110896162</v>
      </c>
      <c r="AM95" s="2">
        <v>13.388138564963469</v>
      </c>
      <c r="AN95" t="s">
        <v>100</v>
      </c>
    </row>
    <row r="96" spans="2:40">
      <c r="B96" t="s">
        <v>75</v>
      </c>
      <c r="C96" t="s">
        <v>72</v>
      </c>
      <c r="D96" s="2">
        <v>0</v>
      </c>
      <c r="E96" s="2">
        <v>0</v>
      </c>
      <c r="F96" s="2">
        <v>0</v>
      </c>
      <c r="G96" s="2">
        <v>0</v>
      </c>
      <c r="H96" s="2">
        <v>0</v>
      </c>
      <c r="I96" s="2">
        <v>0</v>
      </c>
      <c r="J96" s="2">
        <v>0</v>
      </c>
      <c r="K96" s="2">
        <v>0</v>
      </c>
      <c r="L96" s="2">
        <v>0</v>
      </c>
      <c r="M96" s="2">
        <v>0</v>
      </c>
      <c r="N96" t="s">
        <v>102</v>
      </c>
      <c r="P96" t="s">
        <v>72</v>
      </c>
      <c r="Q96" s="2">
        <v>0</v>
      </c>
      <c r="R96" s="2">
        <v>0</v>
      </c>
      <c r="S96" s="2">
        <v>0</v>
      </c>
      <c r="T96" s="2">
        <v>0</v>
      </c>
      <c r="U96" s="2">
        <v>0</v>
      </c>
      <c r="V96" s="2">
        <v>0</v>
      </c>
      <c r="W96" s="2">
        <v>0</v>
      </c>
      <c r="X96" s="2">
        <v>0</v>
      </c>
      <c r="Y96" s="2">
        <v>0</v>
      </c>
      <c r="Z96" s="2">
        <v>0</v>
      </c>
      <c r="AA96" t="s">
        <v>114</v>
      </c>
      <c r="AC96" t="s">
        <v>72</v>
      </c>
      <c r="AD96" s="2">
        <v>0</v>
      </c>
      <c r="AE96" s="2">
        <v>0</v>
      </c>
      <c r="AF96" s="2">
        <v>0</v>
      </c>
      <c r="AG96" s="2">
        <v>0</v>
      </c>
      <c r="AH96" s="2">
        <v>0</v>
      </c>
      <c r="AI96" s="2">
        <v>0</v>
      </c>
      <c r="AJ96" s="2">
        <v>0</v>
      </c>
      <c r="AK96" s="2">
        <v>0</v>
      </c>
      <c r="AL96" s="2">
        <v>0</v>
      </c>
      <c r="AM96" s="2">
        <v>0</v>
      </c>
      <c r="AN96" t="s">
        <v>100</v>
      </c>
    </row>
    <row r="97" spans="2:40">
      <c r="B97" t="s">
        <v>75</v>
      </c>
      <c r="C97" t="s">
        <v>53</v>
      </c>
      <c r="D97" s="2">
        <v>0.13370318676275916</v>
      </c>
      <c r="E97" s="2">
        <v>0.2056401012073561</v>
      </c>
      <c r="F97" s="2">
        <v>0.28699150585560507</v>
      </c>
      <c r="G97" s="2">
        <v>0.25466413225743528</v>
      </c>
      <c r="H97" s="2">
        <v>0.37033599535217232</v>
      </c>
      <c r="I97" s="2">
        <v>0.48979729318492293</v>
      </c>
      <c r="J97" s="2">
        <v>0.44606787028891964</v>
      </c>
      <c r="K97" s="2">
        <v>0.56506136067794532</v>
      </c>
      <c r="L97" s="2">
        <v>0.68059814092530591</v>
      </c>
      <c r="M97" s="2">
        <v>0.64958684963490487</v>
      </c>
      <c r="N97" t="s">
        <v>102</v>
      </c>
      <c r="P97" t="s">
        <v>53</v>
      </c>
      <c r="Q97" s="2">
        <v>0.18670577815695666</v>
      </c>
      <c r="R97" s="2">
        <v>0.28103952265018739</v>
      </c>
      <c r="S97" s="2">
        <v>0.34956070740453088</v>
      </c>
      <c r="T97" s="2">
        <v>0.35802222415678991</v>
      </c>
      <c r="U97" s="2">
        <v>0.56556418777694062</v>
      </c>
      <c r="V97" s="2">
        <v>0.56846530987336208</v>
      </c>
      <c r="W97" s="2">
        <v>0.55359982429522336</v>
      </c>
      <c r="X97" s="2">
        <v>0.76587314837096843</v>
      </c>
      <c r="Y97" s="2">
        <v>0.80076478374879212</v>
      </c>
      <c r="Z97" s="2">
        <v>0.73121740338033459</v>
      </c>
      <c r="AA97" t="s">
        <v>114</v>
      </c>
      <c r="AC97" t="s">
        <v>53</v>
      </c>
      <c r="AD97" s="2">
        <v>0.10720189106566047</v>
      </c>
      <c r="AE97" s="2">
        <v>0.16717156852846027</v>
      </c>
      <c r="AF97" s="2">
        <v>0.25279529335365486</v>
      </c>
      <c r="AG97" s="2">
        <v>0.19810523739151276</v>
      </c>
      <c r="AH97" s="2">
        <v>0.26611702408040172</v>
      </c>
      <c r="AI97" s="2">
        <v>0.4399049809238561</v>
      </c>
      <c r="AJ97" s="2">
        <v>0.38009823212472016</v>
      </c>
      <c r="AK97" s="2">
        <v>0.45914337738475947</v>
      </c>
      <c r="AL97" s="2">
        <v>0.59707162440866668</v>
      </c>
      <c r="AM97" s="2">
        <v>0.58936855918324449</v>
      </c>
      <c r="AN97" t="s">
        <v>100</v>
      </c>
    </row>
    <row r="98" spans="2:40">
      <c r="B98" t="s">
        <v>75</v>
      </c>
      <c r="C98" t="s">
        <v>49</v>
      </c>
      <c r="D98" s="2">
        <v>0.21781864468592893</v>
      </c>
      <c r="E98" s="2">
        <v>0.27883082785577973</v>
      </c>
      <c r="F98" s="2">
        <v>0.30952382442382298</v>
      </c>
      <c r="G98" s="2">
        <v>0.32063808628462165</v>
      </c>
      <c r="H98" s="2">
        <v>0.41782079558412089</v>
      </c>
      <c r="I98" s="2">
        <v>0.44307426041678877</v>
      </c>
      <c r="J98" s="2">
        <v>0.50251951811622875</v>
      </c>
      <c r="K98" s="2">
        <v>0.55923689483051353</v>
      </c>
      <c r="L98" s="2">
        <v>0.59174548504310431</v>
      </c>
      <c r="M98" s="2">
        <v>0.57428833781155253</v>
      </c>
      <c r="N98" t="s">
        <v>102</v>
      </c>
      <c r="P98" t="s">
        <v>49</v>
      </c>
      <c r="Q98" s="2">
        <v>0.35369115399031104</v>
      </c>
      <c r="R98" s="2">
        <v>0.39169315579759201</v>
      </c>
      <c r="S98" s="2">
        <v>0.3940405411451785</v>
      </c>
      <c r="T98" s="2">
        <v>0.41916459512712057</v>
      </c>
      <c r="U98" s="2">
        <v>0.54490498356835848</v>
      </c>
      <c r="V98" s="2">
        <v>0.50063084399989632</v>
      </c>
      <c r="W98" s="2">
        <v>0.57847008471182204</v>
      </c>
      <c r="X98" s="2">
        <v>0.67614892732018483</v>
      </c>
      <c r="Y98" s="2">
        <v>0.63394420536847285</v>
      </c>
      <c r="Z98" s="2">
        <v>0.66799775535785777</v>
      </c>
      <c r="AA98" t="s">
        <v>114</v>
      </c>
      <c r="AC98" t="s">
        <v>49</v>
      </c>
      <c r="AD98" s="2">
        <v>0.14988239003373804</v>
      </c>
      <c r="AE98" s="2">
        <v>0.21980227215965809</v>
      </c>
      <c r="AF98" s="2">
        <v>0.26247261615832529</v>
      </c>
      <c r="AG98" s="2">
        <v>0.2647470570425724</v>
      </c>
      <c r="AH98" s="2">
        <v>0.34327987938076288</v>
      </c>
      <c r="AI98" s="2">
        <v>0.40066067518227388</v>
      </c>
      <c r="AJ98" s="2">
        <v>0.45035116854484092</v>
      </c>
      <c r="AK98" s="2">
        <v>0.48298155373574986</v>
      </c>
      <c r="AL98" s="2">
        <v>0.55241271175611817</v>
      </c>
      <c r="AM98" s="2">
        <v>0.51508375427337971</v>
      </c>
      <c r="AN98" t="s">
        <v>100</v>
      </c>
    </row>
    <row r="99" spans="2:40">
      <c r="B99" t="s">
        <v>75</v>
      </c>
      <c r="C99" t="s">
        <v>43</v>
      </c>
      <c r="D99" s="2">
        <v>1.7132199484511328</v>
      </c>
      <c r="E99" s="2">
        <v>1.8155775851556766</v>
      </c>
      <c r="F99" s="2">
        <v>2.0278520562308757</v>
      </c>
      <c r="G99" s="2">
        <v>1.9847123588160716</v>
      </c>
      <c r="H99" s="2">
        <v>2.2712327714754714</v>
      </c>
      <c r="I99" s="2">
        <v>2.1738861043808595</v>
      </c>
      <c r="J99" s="2">
        <v>2.4736064708977703</v>
      </c>
      <c r="K99" s="2">
        <v>2.5450814409370324</v>
      </c>
      <c r="L99" s="2">
        <v>2.8931833713610855</v>
      </c>
      <c r="M99" s="2">
        <v>3.0704234898516627</v>
      </c>
      <c r="N99" t="s">
        <v>102</v>
      </c>
      <c r="P99" t="s">
        <v>43</v>
      </c>
      <c r="Q99" s="2">
        <v>2.4202465207692532</v>
      </c>
      <c r="R99" s="2">
        <v>2.3490821975476162</v>
      </c>
      <c r="S99" s="2">
        <v>2.3866678002654824</v>
      </c>
      <c r="T99" s="2">
        <v>2.2359400729580843</v>
      </c>
      <c r="U99" s="2">
        <v>2.659719430001847</v>
      </c>
      <c r="V99" s="2">
        <v>2.6695102357688452</v>
      </c>
      <c r="W99" s="2">
        <v>2.7876436028570395</v>
      </c>
      <c r="X99" s="2">
        <v>3.1525298016605161</v>
      </c>
      <c r="Y99" s="2">
        <v>3.3392573734294539</v>
      </c>
      <c r="Z99" s="2">
        <v>3.4177318424273508</v>
      </c>
      <c r="AA99" t="s">
        <v>114</v>
      </c>
      <c r="AC99" t="s">
        <v>43</v>
      </c>
      <c r="AD99" s="2">
        <v>1.3597066622920724</v>
      </c>
      <c r="AE99" s="2">
        <v>1.5222272483953687</v>
      </c>
      <c r="AF99" s="2">
        <v>1.8151725172260509</v>
      </c>
      <c r="AG99" s="2">
        <v>1.815840386709606</v>
      </c>
      <c r="AH99" s="2">
        <v>2.0529466979612887</v>
      </c>
      <c r="AI99" s="2">
        <v>1.859273667623818</v>
      </c>
      <c r="AJ99" s="2">
        <v>2.2910258096813809</v>
      </c>
      <c r="AK99" s="2">
        <v>2.1845653996945571</v>
      </c>
      <c r="AL99" s="2">
        <v>2.6278506522878411</v>
      </c>
      <c r="AM99" s="2">
        <v>2.852456781573355</v>
      </c>
      <c r="AN99" t="s">
        <v>100</v>
      </c>
    </row>
    <row r="100" spans="2:40">
      <c r="B100" t="s">
        <v>75</v>
      </c>
      <c r="C100" t="s">
        <v>36</v>
      </c>
      <c r="D100" s="2">
        <v>2.0718250959639302</v>
      </c>
      <c r="E100" s="2">
        <v>2.5605945022468259</v>
      </c>
      <c r="F100" s="2">
        <v>3.1517230759389125</v>
      </c>
      <c r="G100" s="2">
        <v>3.1184587890197313</v>
      </c>
      <c r="H100" s="2">
        <v>3.1178945515349912</v>
      </c>
      <c r="I100" s="2">
        <v>3.5214206915525961</v>
      </c>
      <c r="J100" s="2">
        <v>3.7712328314669965</v>
      </c>
      <c r="K100" s="2">
        <v>3.9618328341885887</v>
      </c>
      <c r="L100" s="2">
        <v>4.2883943184118349</v>
      </c>
      <c r="M100" s="2">
        <v>4.5392420602050194</v>
      </c>
      <c r="N100" t="s">
        <v>102</v>
      </c>
      <c r="P100" t="s">
        <v>36</v>
      </c>
      <c r="Q100" s="2">
        <v>3.0639386779301492</v>
      </c>
      <c r="R100" s="2">
        <v>3.4150054293476484</v>
      </c>
      <c r="S100" s="2">
        <v>3.7420504035557838</v>
      </c>
      <c r="T100" s="2">
        <v>3.7145220233259901</v>
      </c>
      <c r="U100" s="2">
        <v>4.0656153583489818</v>
      </c>
      <c r="V100" s="2">
        <v>4.4398355036536215</v>
      </c>
      <c r="W100" s="2">
        <v>4.4378389987849012</v>
      </c>
      <c r="X100" s="2">
        <v>4.5659109228543935</v>
      </c>
      <c r="Y100" s="2">
        <v>4.9898557699819754</v>
      </c>
      <c r="Z100" s="2">
        <v>4.8686124530590451</v>
      </c>
      <c r="AA100" t="s">
        <v>114</v>
      </c>
      <c r="AC100" t="s">
        <v>36</v>
      </c>
      <c r="AD100" s="2">
        <v>1.5757683049808213</v>
      </c>
      <c r="AE100" s="2">
        <v>2.0980684813533714</v>
      </c>
      <c r="AF100" s="2">
        <v>2.8246161542998927</v>
      </c>
      <c r="AG100" s="2">
        <v>2.7854030476994525</v>
      </c>
      <c r="AH100" s="2">
        <v>2.5812030388840923</v>
      </c>
      <c r="AI100" s="2">
        <v>2.9557080253908965</v>
      </c>
      <c r="AJ100" s="2">
        <v>3.3282970625976476</v>
      </c>
      <c r="AK100" s="2">
        <v>3.550671456615393</v>
      </c>
      <c r="AL100" s="2">
        <v>3.7984868528272639</v>
      </c>
      <c r="AM100" s="2">
        <v>4.2747696453412223</v>
      </c>
      <c r="AN100" t="s">
        <v>100</v>
      </c>
    </row>
    <row r="101" spans="2:40">
      <c r="B101" t="s">
        <v>75</v>
      </c>
      <c r="C101" t="s">
        <v>24</v>
      </c>
      <c r="D101" s="2">
        <v>2.0151834523750378</v>
      </c>
      <c r="E101" s="2">
        <v>2.1242414698220484</v>
      </c>
      <c r="F101" s="2">
        <v>2.2330237814832139</v>
      </c>
      <c r="G101" s="2">
        <v>2.5178713887571322</v>
      </c>
      <c r="H101" s="2">
        <v>2.2621319750776441</v>
      </c>
      <c r="I101" s="2">
        <v>2.2494491214075696</v>
      </c>
      <c r="J101" s="2">
        <v>2.4070813007286054</v>
      </c>
      <c r="K101" s="2">
        <v>2.4417866045492813</v>
      </c>
      <c r="L101" s="2">
        <v>2.6005739235628424</v>
      </c>
      <c r="M101" s="2">
        <v>2.306739432209274</v>
      </c>
      <c r="N101" t="s">
        <v>102</v>
      </c>
      <c r="P101" t="s">
        <v>24</v>
      </c>
      <c r="Q101" s="2">
        <v>2.7991756083221544</v>
      </c>
      <c r="R101" s="2">
        <v>2.8016650326731676</v>
      </c>
      <c r="S101" s="2">
        <v>2.8358183588969412</v>
      </c>
      <c r="T101" s="2">
        <v>2.8319422281567559</v>
      </c>
      <c r="U101" s="2">
        <v>2.8282040146107073</v>
      </c>
      <c r="V101" s="2">
        <v>2.5218071604034824</v>
      </c>
      <c r="W101" s="2">
        <v>2.6889002663351089</v>
      </c>
      <c r="X101" s="2">
        <v>2.5883489005637825</v>
      </c>
      <c r="Y101" s="2">
        <v>2.6262335777769303</v>
      </c>
      <c r="Z101" s="2">
        <v>2.4092422849677431</v>
      </c>
      <c r="AA101" t="s">
        <v>114</v>
      </c>
      <c r="AC101" t="s">
        <v>24</v>
      </c>
      <c r="AD101" s="2">
        <v>1.6231873744014802</v>
      </c>
      <c r="AE101" s="2">
        <v>1.759593335004185</v>
      </c>
      <c r="AF101" s="2">
        <v>1.885164722789237</v>
      </c>
      <c r="AG101" s="2">
        <v>2.3401562375227485</v>
      </c>
      <c r="AH101" s="2">
        <v>1.901787423643905</v>
      </c>
      <c r="AI101" s="2">
        <v>2.0532535057860573</v>
      </c>
      <c r="AJ101" s="2">
        <v>2.1776029836711888</v>
      </c>
      <c r="AK101" s="2">
        <v>2.2979224714542239</v>
      </c>
      <c r="AL101" s="2">
        <v>2.5422568140246651</v>
      </c>
      <c r="AM101" s="2">
        <v>2.1979737559040626</v>
      </c>
      <c r="AN101" t="s">
        <v>100</v>
      </c>
    </row>
    <row r="102" spans="2:40">
      <c r="B102" t="s">
        <v>75</v>
      </c>
      <c r="C102" t="s">
        <v>10</v>
      </c>
      <c r="D102" s="2">
        <v>14.800838905230611</v>
      </c>
      <c r="E102" s="2">
        <v>15.606137795493954</v>
      </c>
      <c r="F102" s="2">
        <v>15.68471513277842</v>
      </c>
      <c r="G102" s="2">
        <v>16.107062817106421</v>
      </c>
      <c r="H102" s="2">
        <v>15.882407512488394</v>
      </c>
      <c r="I102" s="2">
        <v>15.283095381453386</v>
      </c>
      <c r="J102" s="2">
        <v>15.895803929781533</v>
      </c>
      <c r="K102" s="2">
        <v>15.23889699892862</v>
      </c>
      <c r="L102" s="2">
        <v>15.125028355667927</v>
      </c>
      <c r="M102" s="2">
        <v>14.788770427386996</v>
      </c>
      <c r="N102" t="s">
        <v>102</v>
      </c>
      <c r="P102" t="s">
        <v>10</v>
      </c>
      <c r="Q102" s="2">
        <v>20.268066889753296</v>
      </c>
      <c r="R102" s="2">
        <v>19.878942488877332</v>
      </c>
      <c r="S102" s="2">
        <v>19.32838868656404</v>
      </c>
      <c r="T102" s="2">
        <v>18.759641471235959</v>
      </c>
      <c r="U102" s="2">
        <v>18.301846736947944</v>
      </c>
      <c r="V102" s="2">
        <v>16.839804708808124</v>
      </c>
      <c r="W102" s="2">
        <v>17.067675278269334</v>
      </c>
      <c r="X102" s="2">
        <v>16.529233908042382</v>
      </c>
      <c r="Y102" s="2">
        <v>15.815260001298885</v>
      </c>
      <c r="Z102" s="2">
        <v>14.878503780749943</v>
      </c>
      <c r="AA102" t="s">
        <v>114</v>
      </c>
      <c r="AC102" t="s">
        <v>10</v>
      </c>
      <c r="AD102" s="2">
        <v>12.067224912969268</v>
      </c>
      <c r="AE102" s="2">
        <v>13.289116680416482</v>
      </c>
      <c r="AF102" s="2">
        <v>13.569233803845634</v>
      </c>
      <c r="AG102" s="2">
        <v>14.461814083103398</v>
      </c>
      <c r="AH102" s="2">
        <v>14.270485258629048</v>
      </c>
      <c r="AI102" s="2">
        <v>14.117139857251034</v>
      </c>
      <c r="AJ102" s="2">
        <v>14.985842925216502</v>
      </c>
      <c r="AK102" s="2">
        <v>14.14744566092514</v>
      </c>
      <c r="AL102" s="2">
        <v>14.414724216616957</v>
      </c>
      <c r="AM102" s="2">
        <v>14.454379292474478</v>
      </c>
      <c r="AN102" t="s">
        <v>100</v>
      </c>
    </row>
    <row r="103" spans="2:40">
      <c r="B103" t="s">
        <v>75</v>
      </c>
      <c r="C103" t="s">
        <v>12</v>
      </c>
      <c r="D103" s="2">
        <v>12.447907663842184</v>
      </c>
      <c r="E103" s="2">
        <v>13.296318113028285</v>
      </c>
      <c r="F103" s="2">
        <v>12.6630569059342</v>
      </c>
      <c r="G103" s="2">
        <v>11.978405212415726</v>
      </c>
      <c r="H103" s="2">
        <v>12.691860732332586</v>
      </c>
      <c r="I103" s="2">
        <v>12.017356458102615</v>
      </c>
      <c r="J103" s="2">
        <v>12.356802957229226</v>
      </c>
      <c r="K103" s="2">
        <v>11.584510812469489</v>
      </c>
      <c r="L103" s="2">
        <v>11.539440465700778</v>
      </c>
      <c r="M103" s="2">
        <v>11.076563118285875</v>
      </c>
      <c r="N103" t="s">
        <v>102</v>
      </c>
      <c r="P103" t="s">
        <v>12</v>
      </c>
      <c r="Q103" s="2">
        <v>17.166131787290315</v>
      </c>
      <c r="R103" s="2">
        <v>16.580870786506146</v>
      </c>
      <c r="S103" s="2">
        <v>15.253786041671294</v>
      </c>
      <c r="T103" s="2">
        <v>13.850540923871501</v>
      </c>
      <c r="U103" s="2">
        <v>14.377970375031142</v>
      </c>
      <c r="V103" s="2">
        <v>13.12518123479393</v>
      </c>
      <c r="W103" s="2">
        <v>12.873028595345538</v>
      </c>
      <c r="X103" s="2">
        <v>12.504778654608275</v>
      </c>
      <c r="Y103" s="2">
        <v>12.005585563210623</v>
      </c>
      <c r="Z103" s="2">
        <v>11.542646491681642</v>
      </c>
      <c r="AA103" t="s">
        <v>114</v>
      </c>
      <c r="AC103" t="s">
        <v>12</v>
      </c>
      <c r="AD103" s="2">
        <v>10.088795602118116</v>
      </c>
      <c r="AE103" s="2">
        <v>11.507466975858289</v>
      </c>
      <c r="AF103" s="2">
        <v>11.11593508124818</v>
      </c>
      <c r="AG103" s="2">
        <v>10.762742576409744</v>
      </c>
      <c r="AH103" s="2">
        <v>11.557283851178843</v>
      </c>
      <c r="AI103" s="2">
        <v>11.153216861492337</v>
      </c>
      <c r="AJ103" s="2">
        <v>11.892902117616799</v>
      </c>
      <c r="AK103" s="2">
        <v>10.862959080202026</v>
      </c>
      <c r="AL103" s="2">
        <v>11.119642293089413</v>
      </c>
      <c r="AM103" s="2">
        <v>10.52827402787246</v>
      </c>
      <c r="AN103" t="s">
        <v>100</v>
      </c>
    </row>
    <row r="104" spans="2:40">
      <c r="B104" t="s">
        <v>75</v>
      </c>
      <c r="C104" t="s">
        <v>47</v>
      </c>
      <c r="D104" s="2">
        <v>1.1148918818449123</v>
      </c>
      <c r="E104" s="2">
        <v>1.3587230180194005</v>
      </c>
      <c r="F104" s="2">
        <v>1.4249384935502618</v>
      </c>
      <c r="G104" s="2">
        <v>1.5098322019973791</v>
      </c>
      <c r="H104" s="2">
        <v>1.6361237059363325</v>
      </c>
      <c r="I104" s="2">
        <v>1.6322156716615572</v>
      </c>
      <c r="J104" s="2">
        <v>1.8647044336628404</v>
      </c>
      <c r="K104" s="2">
        <v>1.6045840143295824</v>
      </c>
      <c r="L104" s="2">
        <v>1.7044682183045643</v>
      </c>
      <c r="M104" s="2">
        <v>1.7900761405285837</v>
      </c>
      <c r="N104" t="s">
        <v>102</v>
      </c>
      <c r="P104" t="s">
        <v>47</v>
      </c>
      <c r="Q104" s="2">
        <v>1.5706306960864489</v>
      </c>
      <c r="R104" s="2">
        <v>1.6877000510461952</v>
      </c>
      <c r="S104" s="2">
        <v>1.960112876579351</v>
      </c>
      <c r="T104" s="2">
        <v>1.7567793979474013</v>
      </c>
      <c r="U104" s="2">
        <v>1.9614028463943143</v>
      </c>
      <c r="V104" s="2">
        <v>1.9709769002758597</v>
      </c>
      <c r="W104" s="2">
        <v>2.0084796037570793</v>
      </c>
      <c r="X104" s="2">
        <v>1.7890225325334081</v>
      </c>
      <c r="Y104" s="2">
        <v>1.8439029032832031</v>
      </c>
      <c r="Z104" s="2">
        <v>1.8072549616166331</v>
      </c>
      <c r="AA104" t="s">
        <v>114</v>
      </c>
      <c r="AC104" t="s">
        <v>47</v>
      </c>
      <c r="AD104" s="2">
        <v>0.88702247472414431</v>
      </c>
      <c r="AE104" s="2">
        <v>1.1874834958429452</v>
      </c>
      <c r="AF104" s="2">
        <v>1.1285155542824208</v>
      </c>
      <c r="AG104" s="2">
        <v>1.3510649984096506</v>
      </c>
      <c r="AH104" s="2">
        <v>1.429576467790961</v>
      </c>
      <c r="AI104" s="2">
        <v>1.4039677299797535</v>
      </c>
      <c r="AJ104" s="2">
        <v>1.7939022444049033</v>
      </c>
      <c r="AK104" s="2">
        <v>1.4721494696154811</v>
      </c>
      <c r="AL104" s="2">
        <v>1.5705552867559405</v>
      </c>
      <c r="AM104" s="2">
        <v>1.7662683156846706</v>
      </c>
      <c r="AN104" t="s">
        <v>100</v>
      </c>
    </row>
    <row r="105" spans="2:40">
      <c r="B105" t="s">
        <v>75</v>
      </c>
      <c r="C105" t="s">
        <v>39</v>
      </c>
      <c r="D105" s="2">
        <v>0.62273148656215627</v>
      </c>
      <c r="E105" s="2">
        <v>0.59820230094605287</v>
      </c>
      <c r="F105" s="2">
        <v>0.70696342535719014</v>
      </c>
      <c r="G105" s="2">
        <v>0.78040371677069076</v>
      </c>
      <c r="H105" s="2">
        <v>0.82687616411291365</v>
      </c>
      <c r="I105" s="2">
        <v>0.90178788497489892</v>
      </c>
      <c r="J105" s="2">
        <v>0.93820719213309056</v>
      </c>
      <c r="K105" s="2">
        <v>0.95992917537839706</v>
      </c>
      <c r="L105" s="2">
        <v>0.91554300113109821</v>
      </c>
      <c r="M105" s="2">
        <v>0.94672521303286972</v>
      </c>
      <c r="N105" t="s">
        <v>102</v>
      </c>
      <c r="P105" t="s">
        <v>39</v>
      </c>
      <c r="Q105" s="2">
        <v>0.85878259355950604</v>
      </c>
      <c r="R105" s="2">
        <v>0.80446670249046748</v>
      </c>
      <c r="S105" s="2">
        <v>0.96683569587753071</v>
      </c>
      <c r="T105" s="2">
        <v>0.99474751675754192</v>
      </c>
      <c r="U105" s="2">
        <v>0.94284245984540405</v>
      </c>
      <c r="V105" s="2">
        <v>1.0234726326713488</v>
      </c>
      <c r="W105" s="2">
        <v>1.1199581240632912</v>
      </c>
      <c r="X105" s="2">
        <v>1.023013374363043</v>
      </c>
      <c r="Y105" s="2">
        <v>1.0240670517354931</v>
      </c>
      <c r="Z105" s="2">
        <v>1.0507396286178314</v>
      </c>
      <c r="AA105" t="s">
        <v>114</v>
      </c>
      <c r="AC105" t="s">
        <v>39</v>
      </c>
      <c r="AD105" s="2">
        <v>0.50470593306348166</v>
      </c>
      <c r="AE105" s="2">
        <v>0.48868278674464749</v>
      </c>
      <c r="AF105" s="2">
        <v>0.56567760683698298</v>
      </c>
      <c r="AG105" s="2">
        <v>0.65391018662144984</v>
      </c>
      <c r="AH105" s="2">
        <v>0.74595397590366952</v>
      </c>
      <c r="AI105" s="2">
        <v>0.82397114428367535</v>
      </c>
      <c r="AJ105" s="2">
        <v>0.81080087661299294</v>
      </c>
      <c r="AK105" s="2">
        <v>0.90370519116063663</v>
      </c>
      <c r="AL105" s="2">
        <v>0.82595177238231032</v>
      </c>
      <c r="AM105" s="2">
        <v>0.86810831721453885</v>
      </c>
      <c r="AN105" t="s">
        <v>100</v>
      </c>
    </row>
    <row r="106" spans="2:40">
      <c r="B106" t="s">
        <v>75</v>
      </c>
      <c r="C106" t="s">
        <v>38</v>
      </c>
      <c r="D106" s="2">
        <v>8.2654432135432501</v>
      </c>
      <c r="E106" s="2">
        <v>9.24072089359926</v>
      </c>
      <c r="F106" s="2">
        <v>8.837168822457846</v>
      </c>
      <c r="G106" s="2">
        <v>8.8426686771853973</v>
      </c>
      <c r="H106" s="2">
        <v>8.8784791684115625</v>
      </c>
      <c r="I106" s="2">
        <v>9.205425351018043</v>
      </c>
      <c r="J106" s="2">
        <v>9.1150719729314176</v>
      </c>
      <c r="K106" s="2">
        <v>9.5035714031880172</v>
      </c>
      <c r="L106" s="2">
        <v>9.4483923752415482</v>
      </c>
      <c r="M106" s="2">
        <v>9.1602872440738139</v>
      </c>
      <c r="N106" t="s">
        <v>102</v>
      </c>
      <c r="P106" t="s">
        <v>38</v>
      </c>
      <c r="Q106" s="2">
        <v>11.670599536159358</v>
      </c>
      <c r="R106" s="2">
        <v>11.761730070361759</v>
      </c>
      <c r="S106" s="2">
        <v>11.032932278045532</v>
      </c>
      <c r="T106" s="2">
        <v>10.375112286874669</v>
      </c>
      <c r="U106" s="2">
        <v>10.439714870109034</v>
      </c>
      <c r="V106" s="2">
        <v>10.428643397991575</v>
      </c>
      <c r="W106" s="2">
        <v>10.015158641489865</v>
      </c>
      <c r="X106" s="2">
        <v>10.138351806592516</v>
      </c>
      <c r="Y106" s="2">
        <v>9.8736006752943339</v>
      </c>
      <c r="Z106" s="2">
        <v>9.125601025941755</v>
      </c>
      <c r="AA106" t="s">
        <v>114</v>
      </c>
      <c r="AC106" t="s">
        <v>38</v>
      </c>
      <c r="AD106" s="2">
        <v>6.562865052235197</v>
      </c>
      <c r="AE106" s="2">
        <v>7.8798901159390899</v>
      </c>
      <c r="AF106" s="2">
        <v>7.5871517940368838</v>
      </c>
      <c r="AG106" s="2">
        <v>7.9200461348181621</v>
      </c>
      <c r="AH106" s="2">
        <v>7.8571893687105305</v>
      </c>
      <c r="AI106" s="2">
        <v>8.3014139745154392</v>
      </c>
      <c r="AJ106" s="2">
        <v>8.3659209289527521</v>
      </c>
      <c r="AK106" s="2">
        <v>8.9423111933605384</v>
      </c>
      <c r="AL106" s="2">
        <v>8.9315655606635058</v>
      </c>
      <c r="AM106" s="2">
        <v>8.9868996045744076</v>
      </c>
      <c r="AN106" t="s">
        <v>100</v>
      </c>
    </row>
    <row r="107" spans="2:40">
      <c r="B107" t="s">
        <v>75</v>
      </c>
      <c r="C107" t="s">
        <v>9</v>
      </c>
      <c r="D107" s="2">
        <v>10.556499983678178</v>
      </c>
      <c r="E107" s="2">
        <v>11.7497129652336</v>
      </c>
      <c r="F107" s="2">
        <v>9.5559354265787562</v>
      </c>
      <c r="G107" s="2">
        <v>10.332403132661517</v>
      </c>
      <c r="H107" s="2">
        <v>9.1076764953284854</v>
      </c>
      <c r="I107" s="2">
        <v>8.0483198890539569</v>
      </c>
      <c r="J107" s="2">
        <v>7.9101083810064461</v>
      </c>
      <c r="K107" s="2">
        <v>7.0841515906440176</v>
      </c>
      <c r="L107" s="2">
        <v>7.0571560072919794</v>
      </c>
      <c r="M107" s="2">
        <v>7.7329134450623052</v>
      </c>
      <c r="N107" t="s">
        <v>102</v>
      </c>
      <c r="P107" t="s">
        <v>9</v>
      </c>
      <c r="Q107" s="2">
        <v>14.56605228758616</v>
      </c>
      <c r="R107" s="2">
        <v>14.060975761086764</v>
      </c>
      <c r="S107" s="2">
        <v>11.287375043937981</v>
      </c>
      <c r="T107" s="2">
        <v>10.956388404861432</v>
      </c>
      <c r="U107" s="2">
        <v>9.4082899722492481</v>
      </c>
      <c r="V107" s="2">
        <v>8.475216218074733</v>
      </c>
      <c r="W107" s="2">
        <v>8.263998673169402</v>
      </c>
      <c r="X107" s="2">
        <v>7.6909412393766088</v>
      </c>
      <c r="Y107" s="2">
        <v>7.6617704829206543</v>
      </c>
      <c r="Z107" s="2">
        <v>7.8566004341283771</v>
      </c>
      <c r="AA107" t="s">
        <v>114</v>
      </c>
      <c r="AC107" t="s">
        <v>9</v>
      </c>
      <c r="AD107" s="2">
        <v>8.5517238317241837</v>
      </c>
      <c r="AE107" s="2">
        <v>10.458359292947261</v>
      </c>
      <c r="AF107" s="2">
        <v>8.423145015323021</v>
      </c>
      <c r="AG107" s="2">
        <v>9.8753666957967816</v>
      </c>
      <c r="AH107" s="2">
        <v>8.8569126155732736</v>
      </c>
      <c r="AI107" s="2">
        <v>7.7074641808349247</v>
      </c>
      <c r="AJ107" s="2">
        <v>7.6430716815067772</v>
      </c>
      <c r="AK107" s="2">
        <v>6.56118655331416</v>
      </c>
      <c r="AL107" s="2">
        <v>6.5849000888173919</v>
      </c>
      <c r="AM107" s="2">
        <v>7.5971992583521946</v>
      </c>
      <c r="AN107" t="s">
        <v>100</v>
      </c>
    </row>
    <row r="108" spans="2:40">
      <c r="B108" t="s">
        <v>75</v>
      </c>
      <c r="C108" t="s">
        <v>66</v>
      </c>
      <c r="D108" s="2">
        <v>0.32380836025805726</v>
      </c>
      <c r="E108" s="2">
        <v>0.41390845714298885</v>
      </c>
      <c r="F108" s="2">
        <v>0.48551890337820613</v>
      </c>
      <c r="G108" s="2">
        <v>0.54650981737318427</v>
      </c>
      <c r="H108" s="2">
        <v>0.62588265799625287</v>
      </c>
      <c r="I108" s="2">
        <v>0.72449555286007317</v>
      </c>
      <c r="J108" s="2">
        <v>0.77670523590514273</v>
      </c>
      <c r="K108" s="2">
        <v>0.89464909084655608</v>
      </c>
      <c r="L108" s="2">
        <v>0.94494341674528237</v>
      </c>
      <c r="M108" s="2">
        <v>1.1484426980434941</v>
      </c>
      <c r="N108" t="s">
        <v>102</v>
      </c>
      <c r="P108" t="s">
        <v>66</v>
      </c>
      <c r="Q108" s="2">
        <v>0.42750913878085894</v>
      </c>
      <c r="R108" s="2">
        <v>0.612661831355369</v>
      </c>
      <c r="S108" s="2">
        <v>0.69216120927948777</v>
      </c>
      <c r="T108" s="2">
        <v>0.70505252727752732</v>
      </c>
      <c r="U108" s="2">
        <v>0.75391965641977499</v>
      </c>
      <c r="V108" s="2">
        <v>0.90537244383993642</v>
      </c>
      <c r="W108" s="2">
        <v>0.99123429479178826</v>
      </c>
      <c r="X108" s="2">
        <v>1.0462734267956235</v>
      </c>
      <c r="Y108" s="2">
        <v>1.1527250140605867</v>
      </c>
      <c r="Z108" s="2">
        <v>1.1931977495761648</v>
      </c>
      <c r="AA108" t="s">
        <v>114</v>
      </c>
      <c r="AC108" t="s">
        <v>66</v>
      </c>
      <c r="AD108" s="2">
        <v>0.27195797099665675</v>
      </c>
      <c r="AE108" s="2">
        <v>0.31143959435960145</v>
      </c>
      <c r="AF108" s="2">
        <v>0.37456922684121596</v>
      </c>
      <c r="AG108" s="2">
        <v>0.45512751787112316</v>
      </c>
      <c r="AH108" s="2">
        <v>0.55620593884054692</v>
      </c>
      <c r="AI108" s="2">
        <v>0.61297030765797955</v>
      </c>
      <c r="AJ108" s="2">
        <v>0.64647534666874051</v>
      </c>
      <c r="AK108" s="2">
        <v>0.78615034927906779</v>
      </c>
      <c r="AL108" s="2">
        <v>0.81045825932033611</v>
      </c>
      <c r="AM108" s="2">
        <v>1.1237313906403854</v>
      </c>
      <c r="AN108" t="s">
        <v>100</v>
      </c>
    </row>
    <row r="109" spans="2:40">
      <c r="B109" t="s">
        <v>75</v>
      </c>
      <c r="C109" t="s">
        <v>23</v>
      </c>
      <c r="D109" s="2">
        <v>13.790879628012291</v>
      </c>
      <c r="E109" s="2">
        <v>13.417420432930067</v>
      </c>
      <c r="F109" s="2">
        <v>13.25816790477618</v>
      </c>
      <c r="G109" s="2">
        <v>13.514911087222011</v>
      </c>
      <c r="H109" s="2">
        <v>13.267682556795959</v>
      </c>
      <c r="I109" s="2">
        <v>13.39803118855173</v>
      </c>
      <c r="J109" s="2">
        <v>12.639522833363445</v>
      </c>
      <c r="K109" s="2">
        <v>13.10543205531186</v>
      </c>
      <c r="L109" s="2">
        <v>12.724917955704512</v>
      </c>
      <c r="M109" s="2">
        <v>13.057450661221576</v>
      </c>
      <c r="N109" t="s">
        <v>102</v>
      </c>
      <c r="P109" t="s">
        <v>23</v>
      </c>
      <c r="Q109" s="2">
        <v>18.465122119783423</v>
      </c>
      <c r="R109" s="2">
        <v>17.539989049562347</v>
      </c>
      <c r="S109" s="2">
        <v>16.15746933909589</v>
      </c>
      <c r="T109" s="2">
        <v>15.450860741732042</v>
      </c>
      <c r="U109" s="2">
        <v>14.718063244491859</v>
      </c>
      <c r="V109" s="2">
        <v>14.286030713425538</v>
      </c>
      <c r="W109" s="2">
        <v>13.923157516765906</v>
      </c>
      <c r="X109" s="2">
        <v>13.342813336069378</v>
      </c>
      <c r="Y109" s="2">
        <v>13.619579245474684</v>
      </c>
      <c r="Z109" s="2">
        <v>13.726383930599106</v>
      </c>
      <c r="AA109" t="s">
        <v>114</v>
      </c>
      <c r="AC109" t="s">
        <v>23</v>
      </c>
      <c r="AD109" s="2">
        <v>11.453758382126727</v>
      </c>
      <c r="AE109" s="2">
        <v>11.207085988249339</v>
      </c>
      <c r="AF109" s="2">
        <v>11.519117826099738</v>
      </c>
      <c r="AG109" s="2">
        <v>12.261906572096018</v>
      </c>
      <c r="AH109" s="2">
        <v>12.169419752012921</v>
      </c>
      <c r="AI109" s="2">
        <v>12.719364461260586</v>
      </c>
      <c r="AJ109" s="2">
        <v>11.628461543685184</v>
      </c>
      <c r="AK109" s="2">
        <v>12.834034745458222</v>
      </c>
      <c r="AL109" s="2">
        <v>12.108197656722618</v>
      </c>
      <c r="AM109" s="2">
        <v>12.472679875453453</v>
      </c>
      <c r="AN109" t="s">
        <v>100</v>
      </c>
    </row>
    <row r="110" spans="2:40">
      <c r="B110" t="s">
        <v>75</v>
      </c>
      <c r="C110" t="s">
        <v>4</v>
      </c>
      <c r="D110" s="2">
        <v>5.7124825921404634</v>
      </c>
      <c r="E110" s="2">
        <v>6.1386049963878158</v>
      </c>
      <c r="F110" s="2">
        <v>5.3241127450275139</v>
      </c>
      <c r="G110" s="2">
        <v>6.5263635743894959</v>
      </c>
      <c r="H110" s="2">
        <v>4.9397152608627213</v>
      </c>
      <c r="I110" s="2">
        <v>4.3791648325542543</v>
      </c>
      <c r="J110" s="2">
        <v>4.4454074636394489</v>
      </c>
      <c r="K110" s="2">
        <v>4.2455368764322587</v>
      </c>
      <c r="L110" s="2">
        <v>4.2499346187656952</v>
      </c>
      <c r="M110" s="2">
        <v>4.2939203116181268</v>
      </c>
      <c r="N110" t="s">
        <v>102</v>
      </c>
      <c r="P110" t="s">
        <v>4</v>
      </c>
      <c r="Q110" s="2">
        <v>7.8480139818851491</v>
      </c>
      <c r="R110" s="2">
        <v>7.7742164118762975</v>
      </c>
      <c r="S110" s="2">
        <v>6.4727618726204348</v>
      </c>
      <c r="T110" s="2">
        <v>6.625753534115014</v>
      </c>
      <c r="U110" s="2">
        <v>5.415924875547427</v>
      </c>
      <c r="V110" s="2">
        <v>4.8619128826518843</v>
      </c>
      <c r="W110" s="2">
        <v>4.5994894120934635</v>
      </c>
      <c r="X110" s="2">
        <v>4.4428731185691213</v>
      </c>
      <c r="Y110" s="2">
        <v>4.3014846090331824</v>
      </c>
      <c r="Z110" s="2">
        <v>4.3418692440947577</v>
      </c>
      <c r="AA110" t="s">
        <v>114</v>
      </c>
      <c r="AC110" t="s">
        <v>4</v>
      </c>
      <c r="AD110" s="2">
        <v>4.6447168972681192</v>
      </c>
      <c r="AE110" s="2">
        <v>5.23747696431316</v>
      </c>
      <c r="AF110" s="2">
        <v>4.5910378407720387</v>
      </c>
      <c r="AG110" s="2">
        <v>6.445394451770845</v>
      </c>
      <c r="AH110" s="2">
        <v>4.6146581785522542</v>
      </c>
      <c r="AI110" s="2">
        <v>4.0165030033651794</v>
      </c>
      <c r="AJ110" s="2">
        <v>4.2930167422787511</v>
      </c>
      <c r="AK110" s="2">
        <v>3.973082422728865</v>
      </c>
      <c r="AL110" s="2">
        <v>4.1363674787890146</v>
      </c>
      <c r="AM110" s="2">
        <v>4.1780716910779185</v>
      </c>
      <c r="AN110" t="s">
        <v>100</v>
      </c>
    </row>
    <row r="111" spans="2:40">
      <c r="B111" t="s">
        <v>75</v>
      </c>
      <c r="C111" t="s">
        <v>28</v>
      </c>
      <c r="D111" s="2">
        <v>7.1579438044672585</v>
      </c>
      <c r="E111" s="2">
        <v>6.9675033754831031</v>
      </c>
      <c r="F111" s="2">
        <v>7.1855167740269321</v>
      </c>
      <c r="G111" s="2">
        <v>7.9814492388453937</v>
      </c>
      <c r="H111" s="2">
        <v>7.5793213416005223</v>
      </c>
      <c r="I111" s="2">
        <v>7.2050379329294607</v>
      </c>
      <c r="J111" s="2">
        <v>7.3686622673360462</v>
      </c>
      <c r="K111" s="2">
        <v>7.4349696282464812</v>
      </c>
      <c r="L111" s="2">
        <v>7.5773135266300855</v>
      </c>
      <c r="M111" s="2">
        <v>7.4856328772418568</v>
      </c>
      <c r="N111" t="s">
        <v>102</v>
      </c>
      <c r="P111" t="s">
        <v>28</v>
      </c>
      <c r="Q111" s="2">
        <v>9.6031252054389338</v>
      </c>
      <c r="R111" s="2">
        <v>9.2319642876237928</v>
      </c>
      <c r="S111" s="2">
        <v>9.0805186203300341</v>
      </c>
      <c r="T111" s="2">
        <v>8.7406483572347948</v>
      </c>
      <c r="U111" s="2">
        <v>8.3633123555830586</v>
      </c>
      <c r="V111" s="2">
        <v>8.1608090881880457</v>
      </c>
      <c r="W111" s="2">
        <v>7.9489866296067877</v>
      </c>
      <c r="X111" s="2">
        <v>8.1414234274066075</v>
      </c>
      <c r="Y111" s="2">
        <v>8.0636336463351359</v>
      </c>
      <c r="Z111" s="2">
        <v>8.1962076636263923</v>
      </c>
      <c r="AA111" t="s">
        <v>114</v>
      </c>
      <c r="AC111" t="s">
        <v>28</v>
      </c>
      <c r="AD111" s="2">
        <v>5.9353531039814209</v>
      </c>
      <c r="AE111" s="2">
        <v>5.7514626973356187</v>
      </c>
      <c r="AF111" s="2">
        <v>6.0506330693940615</v>
      </c>
      <c r="AG111" s="2">
        <v>7.4839463417429535</v>
      </c>
      <c r="AH111" s="2">
        <v>7.0514421276310726</v>
      </c>
      <c r="AI111" s="2">
        <v>6.5485561138472344</v>
      </c>
      <c r="AJ111" s="2">
        <v>6.9437282820037538</v>
      </c>
      <c r="AK111" s="2">
        <v>6.8940533455914217</v>
      </c>
      <c r="AL111" s="2">
        <v>7.240673007422239</v>
      </c>
      <c r="AM111" s="2">
        <v>6.9338437360137677</v>
      </c>
      <c r="AN111" t="s">
        <v>100</v>
      </c>
    </row>
    <row r="112" spans="2:40">
      <c r="B112" t="s">
        <v>75</v>
      </c>
      <c r="C112" t="s">
        <v>26</v>
      </c>
      <c r="D112" s="2">
        <v>1.4715628873686342</v>
      </c>
      <c r="E112" s="2">
        <v>1.5381586132295268</v>
      </c>
      <c r="F112" s="2">
        <v>1.6319842686856567</v>
      </c>
      <c r="G112" s="2">
        <v>1.8016868690008572</v>
      </c>
      <c r="H112" s="2">
        <v>1.8723170618495506</v>
      </c>
      <c r="I112" s="2">
        <v>1.991023936238018</v>
      </c>
      <c r="J112" s="2">
        <v>1.748935070157223</v>
      </c>
      <c r="K112" s="2">
        <v>1.747211469563569</v>
      </c>
      <c r="L112" s="2">
        <v>1.8328041916584088</v>
      </c>
      <c r="M112" s="2">
        <v>1.8982576473372037</v>
      </c>
      <c r="N112" t="s">
        <v>102</v>
      </c>
      <c r="P112" t="s">
        <v>26</v>
      </c>
      <c r="Q112" s="2">
        <v>1.9110046579670543</v>
      </c>
      <c r="R112" s="2">
        <v>2.1564614054756235</v>
      </c>
      <c r="S112" s="2">
        <v>2.1986918359979182</v>
      </c>
      <c r="T112" s="2">
        <v>2.2236356662089096</v>
      </c>
      <c r="U112" s="2">
        <v>2.1035649668255854</v>
      </c>
      <c r="V112" s="2">
        <v>2.1358011523420064</v>
      </c>
      <c r="W112" s="2">
        <v>2.0204632301453764</v>
      </c>
      <c r="X112" s="2">
        <v>1.9598899412652433</v>
      </c>
      <c r="Y112" s="2">
        <v>1.9139352199249822</v>
      </c>
      <c r="Z112" s="2">
        <v>1.841309624609653</v>
      </c>
      <c r="AA112" t="s">
        <v>114</v>
      </c>
      <c r="AC112" t="s">
        <v>26</v>
      </c>
      <c r="AD112" s="2">
        <v>1.2518420020694241</v>
      </c>
      <c r="AE112" s="2">
        <v>1.2153941415151941</v>
      </c>
      <c r="AF112" s="2">
        <v>1.3142024139477733</v>
      </c>
      <c r="AG112" s="2">
        <v>1.5388252082472569</v>
      </c>
      <c r="AH112" s="2">
        <v>1.7257991945312761</v>
      </c>
      <c r="AI112" s="2">
        <v>1.8934432841064379</v>
      </c>
      <c r="AJ112" s="2">
        <v>1.5530833869402487</v>
      </c>
      <c r="AK112" s="2">
        <v>1.570510797090453</v>
      </c>
      <c r="AL112" s="2">
        <v>1.7316271547494568</v>
      </c>
      <c r="AM112" s="2">
        <v>1.8929063998040838</v>
      </c>
      <c r="AN112" t="s">
        <v>100</v>
      </c>
    </row>
    <row r="113" spans="2:40">
      <c r="B113" t="s">
        <v>75</v>
      </c>
      <c r="C113" t="s">
        <v>16</v>
      </c>
      <c r="D113" s="2">
        <v>4.8641540367873324</v>
      </c>
      <c r="E113" s="2">
        <v>4.9569204626199452</v>
      </c>
      <c r="F113" s="2">
        <v>5.1571684625067666</v>
      </c>
      <c r="G113" s="2">
        <v>4.6089388873277368</v>
      </c>
      <c r="H113" s="2">
        <v>4.5410750070928341</v>
      </c>
      <c r="I113" s="2">
        <v>3.7940048756334721</v>
      </c>
      <c r="J113" s="2">
        <v>3.8696460982124563</v>
      </c>
      <c r="K113" s="2">
        <v>3.6332407858273075</v>
      </c>
      <c r="L113" s="2">
        <v>3.5254531460549652</v>
      </c>
      <c r="M113" s="2">
        <v>3.0326753905741288</v>
      </c>
      <c r="N113" t="s">
        <v>102</v>
      </c>
      <c r="P113" t="s">
        <v>16</v>
      </c>
      <c r="Q113" s="2">
        <v>6.7926469865902597</v>
      </c>
      <c r="R113" s="2">
        <v>6.2146159909101852</v>
      </c>
      <c r="S113" s="2">
        <v>6.0467073073167175</v>
      </c>
      <c r="T113" s="2">
        <v>5.1342462959489543</v>
      </c>
      <c r="U113" s="2">
        <v>4.8060239047511919</v>
      </c>
      <c r="V113" s="2">
        <v>4.0586133615561737</v>
      </c>
      <c r="W113" s="2">
        <v>3.8648713742961567</v>
      </c>
      <c r="X113" s="2">
        <v>3.544368521403551</v>
      </c>
      <c r="Y113" s="2">
        <v>3.2640677497385511</v>
      </c>
      <c r="Z113" s="2">
        <v>2.9200447871826558</v>
      </c>
      <c r="AA113" t="s">
        <v>114</v>
      </c>
      <c r="AC113" t="s">
        <v>16</v>
      </c>
      <c r="AD113" s="2">
        <v>3.8999075618858692</v>
      </c>
      <c r="AE113" s="2">
        <v>4.2517306766276466</v>
      </c>
      <c r="AF113" s="2">
        <v>4.6151838596171864</v>
      </c>
      <c r="AG113" s="2">
        <v>4.2519687417150358</v>
      </c>
      <c r="AH113" s="2">
        <v>4.3333256656427723</v>
      </c>
      <c r="AI113" s="2">
        <v>3.5215247611461504</v>
      </c>
      <c r="AJ113" s="2">
        <v>3.7708536677842037</v>
      </c>
      <c r="AK113" s="2">
        <v>3.5926254020023536</v>
      </c>
      <c r="AL113" s="2">
        <v>3.6145984642532158</v>
      </c>
      <c r="AM113" s="2">
        <v>3.0464785251843773</v>
      </c>
      <c r="AN113" t="s">
        <v>100</v>
      </c>
    </row>
    <row r="114" spans="2:40">
      <c r="B114" t="s">
        <v>75</v>
      </c>
      <c r="C114" t="s">
        <v>22</v>
      </c>
      <c r="D114" s="2">
        <v>0.52880023052211866</v>
      </c>
      <c r="E114" s="2">
        <v>0.55276697433965605</v>
      </c>
      <c r="F114" s="2">
        <v>0.55488094209383654</v>
      </c>
      <c r="G114" s="2">
        <v>0.75931106325735687</v>
      </c>
      <c r="H114" s="2">
        <v>0.3785367278766234</v>
      </c>
      <c r="I114" s="2">
        <v>0.33307689612925589</v>
      </c>
      <c r="J114" s="2">
        <v>0.43816178736111566</v>
      </c>
      <c r="K114" s="2">
        <v>0.34367677904327804</v>
      </c>
      <c r="L114" s="2">
        <v>0.37976361278810911</v>
      </c>
      <c r="M114" s="2">
        <v>0.41105844465112346</v>
      </c>
      <c r="N114" t="s">
        <v>102</v>
      </c>
      <c r="P114" t="s">
        <v>22</v>
      </c>
      <c r="Q114" s="2">
        <v>0.74004324286712964</v>
      </c>
      <c r="R114" s="2">
        <v>0.6960296710887327</v>
      </c>
      <c r="S114" s="2">
        <v>0.65920513809094206</v>
      </c>
      <c r="T114" s="2">
        <v>0.66706838130640156</v>
      </c>
      <c r="U114" s="2">
        <v>0.48768598289949683</v>
      </c>
      <c r="V114" s="2">
        <v>0.36594369068057975</v>
      </c>
      <c r="W114" s="2">
        <v>0.42092077774080966</v>
      </c>
      <c r="X114" s="2">
        <v>0.36892447385075933</v>
      </c>
      <c r="Y114" s="2">
        <v>0.40184503920944908</v>
      </c>
      <c r="Z114" s="2">
        <v>0.40485678965875216</v>
      </c>
      <c r="AA114" t="s">
        <v>114</v>
      </c>
      <c r="AC114" t="s">
        <v>22</v>
      </c>
      <c r="AD114" s="2">
        <v>0.42317872434961334</v>
      </c>
      <c r="AE114" s="2">
        <v>0.47192965790272012</v>
      </c>
      <c r="AF114" s="2">
        <v>0.48630776298973916</v>
      </c>
      <c r="AG114" s="2">
        <v>0.81404284135987692</v>
      </c>
      <c r="AH114" s="2">
        <v>0.30704012418847615</v>
      </c>
      <c r="AI114" s="2">
        <v>0.30720414478969121</v>
      </c>
      <c r="AJ114" s="2">
        <v>0.44645022007701973</v>
      </c>
      <c r="AK114" s="2">
        <v>0.31922711737509446</v>
      </c>
      <c r="AL114" s="2">
        <v>0.35350744459161015</v>
      </c>
      <c r="AM114" s="2">
        <v>0.41916846469173946</v>
      </c>
      <c r="AN114" t="s">
        <v>100</v>
      </c>
    </row>
    <row r="115" spans="2:40">
      <c r="B115" t="s">
        <v>75</v>
      </c>
      <c r="C115" t="s">
        <v>41</v>
      </c>
      <c r="D115" s="2">
        <v>1.4493843031876197</v>
      </c>
      <c r="E115" s="2">
        <v>1.5261119571395274</v>
      </c>
      <c r="F115" s="2">
        <v>1.598000202365315</v>
      </c>
      <c r="G115" s="2">
        <v>1.7535508652487579</v>
      </c>
      <c r="H115" s="2">
        <v>1.737309768470845</v>
      </c>
      <c r="I115" s="2">
        <v>1.7782078712067027</v>
      </c>
      <c r="J115" s="2">
        <v>1.793816263385084</v>
      </c>
      <c r="K115" s="2">
        <v>1.8798277691241567</v>
      </c>
      <c r="L115" s="2">
        <v>1.8813423092362396</v>
      </c>
      <c r="M115" s="2">
        <v>1.874687415869001</v>
      </c>
      <c r="N115" t="s">
        <v>102</v>
      </c>
      <c r="P115" t="s">
        <v>41</v>
      </c>
      <c r="Q115" s="2">
        <v>2.1956215129008259</v>
      </c>
      <c r="R115" s="2">
        <v>1.97196930740855</v>
      </c>
      <c r="S115" s="2">
        <v>1.9107897359213561</v>
      </c>
      <c r="T115" s="2">
        <v>2.1362470907969984</v>
      </c>
      <c r="U115" s="2">
        <v>2.0366505483833715</v>
      </c>
      <c r="V115" s="2">
        <v>2.0380055368546435</v>
      </c>
      <c r="W115" s="2">
        <v>2.092517537307407</v>
      </c>
      <c r="X115" s="2">
        <v>1.9025407886392935</v>
      </c>
      <c r="Y115" s="2">
        <v>1.9652325191134583</v>
      </c>
      <c r="Z115" s="2">
        <v>1.9736770785051601</v>
      </c>
      <c r="AA115" t="s">
        <v>114</v>
      </c>
      <c r="AC115" t="s">
        <v>41</v>
      </c>
      <c r="AD115" s="2">
        <v>1.0762656983310164</v>
      </c>
      <c r="AE115" s="2">
        <v>1.2803602823134408</v>
      </c>
      <c r="AF115" s="2">
        <v>1.4148388396920009</v>
      </c>
      <c r="AG115" s="2">
        <v>1.5351433352822423</v>
      </c>
      <c r="AH115" s="2">
        <v>1.5388938696687395</v>
      </c>
      <c r="AI115" s="2">
        <v>1.5952649199818394</v>
      </c>
      <c r="AJ115" s="2">
        <v>1.5638800905317347</v>
      </c>
      <c r="AK115" s="2">
        <v>1.8478954553527327</v>
      </c>
      <c r="AL115" s="2">
        <v>1.7979399494690849</v>
      </c>
      <c r="AM115" s="2">
        <v>1.769189180698765</v>
      </c>
      <c r="AN115" t="s">
        <v>100</v>
      </c>
    </row>
    <row r="116" spans="2:40">
      <c r="B116" t="s">
        <v>75</v>
      </c>
      <c r="C116" t="s">
        <v>35</v>
      </c>
      <c r="D116" s="2">
        <v>0.3761840913394075</v>
      </c>
      <c r="E116" s="2">
        <v>0.42295431403658607</v>
      </c>
      <c r="F116" s="2">
        <v>0.44531792358255634</v>
      </c>
      <c r="G116" s="2">
        <v>0.61251751152688305</v>
      </c>
      <c r="H116" s="2">
        <v>0.30645671232688232</v>
      </c>
      <c r="I116" s="2">
        <v>0.25764446279913056</v>
      </c>
      <c r="J116" s="2">
        <v>0.30837559721014085</v>
      </c>
      <c r="K116" s="2">
        <v>0.31334248221213234</v>
      </c>
      <c r="L116" s="2">
        <v>0.3118726991462184</v>
      </c>
      <c r="M116" s="2">
        <v>0.32883573597910176</v>
      </c>
      <c r="N116" t="s">
        <v>102</v>
      </c>
      <c r="P116" t="s">
        <v>35</v>
      </c>
      <c r="Q116" s="2">
        <v>0.5223497342868042</v>
      </c>
      <c r="R116" s="2">
        <v>0.5373927266884021</v>
      </c>
      <c r="S116" s="2">
        <v>0.52319465709085766</v>
      </c>
      <c r="T116" s="2">
        <v>0.55685680367663848</v>
      </c>
      <c r="U116" s="2">
        <v>0.38198620535139477</v>
      </c>
      <c r="V116" s="2">
        <v>0.33917144440498226</v>
      </c>
      <c r="W116" s="2">
        <v>0.35682436799067974</v>
      </c>
      <c r="X116" s="2">
        <v>0.31105668113643503</v>
      </c>
      <c r="Y116" s="2">
        <v>0.33071112392395802</v>
      </c>
      <c r="Z116" s="2">
        <v>0.362866784740842</v>
      </c>
      <c r="AA116" t="s">
        <v>114</v>
      </c>
      <c r="AC116" t="s">
        <v>35</v>
      </c>
      <c r="AD116" s="2">
        <v>0.30310126986570923</v>
      </c>
      <c r="AE116" s="2">
        <v>0.35775979645598677</v>
      </c>
      <c r="AF116" s="2">
        <v>0.39275393892680877</v>
      </c>
      <c r="AG116" s="2">
        <v>0.65237069245887114</v>
      </c>
      <c r="AH116" s="2">
        <v>0.26147762110221673</v>
      </c>
      <c r="AI116" s="2">
        <v>0.20724060791678406</v>
      </c>
      <c r="AJ116" s="2">
        <v>0.27363110295594911</v>
      </c>
      <c r="AK116" s="2">
        <v>0.31255325826927283</v>
      </c>
      <c r="AL116" s="2">
        <v>0.28799093954076166</v>
      </c>
      <c r="AM116" s="2">
        <v>0.30237961748008901</v>
      </c>
      <c r="AN116" t="s">
        <v>100</v>
      </c>
    </row>
    <row r="117" spans="2:40">
      <c r="B117" t="s">
        <v>75</v>
      </c>
      <c r="C117" t="s">
        <v>45</v>
      </c>
      <c r="D117" s="2">
        <v>0.25865209170810632</v>
      </c>
      <c r="E117" s="2">
        <v>0.27953022334413563</v>
      </c>
      <c r="F117" s="2">
        <v>0.37545602497415181</v>
      </c>
      <c r="G117" s="2">
        <v>0.39976953267777571</v>
      </c>
      <c r="H117" s="2">
        <v>0.38805728567079179</v>
      </c>
      <c r="I117" s="2">
        <v>0.42752044329510752</v>
      </c>
      <c r="J117" s="2">
        <v>0.43502703277489752</v>
      </c>
      <c r="K117" s="2">
        <v>0.45120829169538329</v>
      </c>
      <c r="L117" s="2">
        <v>0.51598782931361786</v>
      </c>
      <c r="M117" s="2">
        <v>0.53274178809410377</v>
      </c>
      <c r="N117" t="s">
        <v>102</v>
      </c>
      <c r="P117" t="s">
        <v>45</v>
      </c>
      <c r="Q117" s="2">
        <v>0.36866682251574173</v>
      </c>
      <c r="R117" s="2">
        <v>0.38226380914902941</v>
      </c>
      <c r="S117" s="2">
        <v>0.45639052627884896</v>
      </c>
      <c r="T117" s="2">
        <v>0.50856044887995555</v>
      </c>
      <c r="U117" s="2">
        <v>0.51247027129877054</v>
      </c>
      <c r="V117" s="2">
        <v>0.51495664234905736</v>
      </c>
      <c r="W117" s="2">
        <v>0.49181079787811904</v>
      </c>
      <c r="X117" s="2">
        <v>0.52726069409068121</v>
      </c>
      <c r="Y117" s="2">
        <v>0.53042976123398344</v>
      </c>
      <c r="Z117" s="2">
        <v>0.53741289958305682</v>
      </c>
      <c r="AA117" t="s">
        <v>114</v>
      </c>
      <c r="AC117" t="s">
        <v>45</v>
      </c>
      <c r="AD117" s="2">
        <v>0.20364472630428865</v>
      </c>
      <c r="AE117" s="2">
        <v>0.22579490699601784</v>
      </c>
      <c r="AF117" s="2">
        <v>0.33092399524305199</v>
      </c>
      <c r="AG117" s="2">
        <v>0.33682007626725019</v>
      </c>
      <c r="AH117" s="2">
        <v>0.31362613078185508</v>
      </c>
      <c r="AI117" s="2">
        <v>0.3750135035432427</v>
      </c>
      <c r="AJ117" s="2">
        <v>0.39041821260389192</v>
      </c>
      <c r="AK117" s="2">
        <v>0.39658444303472762</v>
      </c>
      <c r="AL117" s="2">
        <v>0.49926033800149444</v>
      </c>
      <c r="AM117" s="2">
        <v>0.51406070913274582</v>
      </c>
      <c r="AN117" t="s">
        <v>100</v>
      </c>
    </row>
    <row r="118" spans="2:40">
      <c r="B118" t="s">
        <v>75</v>
      </c>
      <c r="C118" t="s">
        <v>59</v>
      </c>
      <c r="D118" s="2">
        <v>0</v>
      </c>
      <c r="E118" s="2">
        <v>0</v>
      </c>
      <c r="F118" s="2">
        <v>0</v>
      </c>
      <c r="G118" s="2">
        <v>0</v>
      </c>
      <c r="H118" s="2">
        <v>0</v>
      </c>
      <c r="I118" s="2">
        <v>0</v>
      </c>
      <c r="J118" s="2">
        <v>1.5713561046473923E-2</v>
      </c>
      <c r="K118" s="2">
        <v>5.2237118774116353E-2</v>
      </c>
      <c r="L118" s="2">
        <v>6.9918963736510575E-2</v>
      </c>
      <c r="M118" s="2">
        <v>7.6882177856135048E-2</v>
      </c>
      <c r="N118" t="s">
        <v>102</v>
      </c>
      <c r="P118" t="s">
        <v>59</v>
      </c>
      <c r="Q118" s="2">
        <v>0</v>
      </c>
      <c r="R118" s="2">
        <v>0</v>
      </c>
      <c r="S118" s="2">
        <v>0</v>
      </c>
      <c r="T118" s="2">
        <v>0</v>
      </c>
      <c r="U118" s="2">
        <v>0</v>
      </c>
      <c r="V118" s="2">
        <v>0</v>
      </c>
      <c r="W118" s="2">
        <v>3.6253776435045348E-2</v>
      </c>
      <c r="X118" s="2">
        <v>6.0028897937738079E-2</v>
      </c>
      <c r="Y118" s="2">
        <v>8.2836320950007314E-2</v>
      </c>
      <c r="Z118" s="2">
        <v>0.12022083044131798</v>
      </c>
      <c r="AA118" t="s">
        <v>114</v>
      </c>
      <c r="AC118" t="s">
        <v>59</v>
      </c>
      <c r="AD118" s="2">
        <v>0</v>
      </c>
      <c r="AE118" s="2">
        <v>0</v>
      </c>
      <c r="AF118" s="2">
        <v>0</v>
      </c>
      <c r="AG118" s="2">
        <v>0</v>
      </c>
      <c r="AH118" s="2">
        <v>0</v>
      </c>
      <c r="AI118" s="2">
        <v>0</v>
      </c>
      <c r="AJ118" s="2">
        <v>5.44345335218821E-3</v>
      </c>
      <c r="AK118" s="2">
        <v>4.8366040494270013E-2</v>
      </c>
      <c r="AL118" s="2">
        <v>6.3403331017177045E-2</v>
      </c>
      <c r="AM118" s="2">
        <v>5.4376046656511468E-2</v>
      </c>
      <c r="AN118" t="s">
        <v>100</v>
      </c>
    </row>
    <row r="119" spans="2:40">
      <c r="B119" t="s">
        <v>75</v>
      </c>
      <c r="C119" t="s">
        <v>32</v>
      </c>
      <c r="D119" s="2">
        <v>1.0079105490589604</v>
      </c>
      <c r="E119" s="2">
        <v>1.1830164645374073</v>
      </c>
      <c r="F119" s="2">
        <v>1.1534681354452401</v>
      </c>
      <c r="G119" s="2">
        <v>1.1089591424869678</v>
      </c>
      <c r="H119" s="2">
        <v>1.2489228597379873</v>
      </c>
      <c r="I119" s="2">
        <v>1.1653441369231912</v>
      </c>
      <c r="J119" s="2">
        <v>1.4418441893952827</v>
      </c>
      <c r="K119" s="2">
        <v>1.2677587752722907</v>
      </c>
      <c r="L119" s="2">
        <v>1.3457835564295297</v>
      </c>
      <c r="M119" s="2">
        <v>1.4233246068210312</v>
      </c>
      <c r="N119" t="s">
        <v>102</v>
      </c>
      <c r="P119" t="s">
        <v>32</v>
      </c>
      <c r="Q119" s="2">
        <v>1.4551398276769798</v>
      </c>
      <c r="R119" s="2">
        <v>1.4107538590441995</v>
      </c>
      <c r="S119" s="2">
        <v>1.4912338562063674</v>
      </c>
      <c r="T119" s="2">
        <v>1.4256468158449751</v>
      </c>
      <c r="U119" s="2">
        <v>1.4828411559121584</v>
      </c>
      <c r="V119" s="2">
        <v>1.2945722970611291</v>
      </c>
      <c r="W119" s="2">
        <v>1.4129407118007271</v>
      </c>
      <c r="X119" s="2">
        <v>1.3699954086560546</v>
      </c>
      <c r="Y119" s="2">
        <v>1.4880216652021283</v>
      </c>
      <c r="Z119" s="2">
        <v>1.5534502330435467</v>
      </c>
      <c r="AA119" t="s">
        <v>114</v>
      </c>
      <c r="AC119" t="s">
        <v>32</v>
      </c>
      <c r="AD119" s="2">
        <v>0.78429590974995045</v>
      </c>
      <c r="AE119" s="2">
        <v>1.0611947511279984</v>
      </c>
      <c r="AF119" s="2">
        <v>0.9635835792761539</v>
      </c>
      <c r="AG119" s="2">
        <v>0.91844747855594755</v>
      </c>
      <c r="AH119" s="2">
        <v>1.0871732232292515</v>
      </c>
      <c r="AI119" s="2">
        <v>1.0610730226067571</v>
      </c>
      <c r="AJ119" s="2">
        <v>1.4460639200654648</v>
      </c>
      <c r="AK119" s="2">
        <v>1.2000918869624002</v>
      </c>
      <c r="AL119" s="2">
        <v>1.2320375094643081</v>
      </c>
      <c r="AM119" s="2">
        <v>1.3225973949433638</v>
      </c>
      <c r="AN119" t="s">
        <v>100</v>
      </c>
    </row>
    <row r="120" spans="2:40">
      <c r="B120" t="s">
        <v>75</v>
      </c>
      <c r="C120" t="s">
        <v>18</v>
      </c>
      <c r="D120" s="2">
        <v>0.57175068510604343</v>
      </c>
      <c r="E120" s="2">
        <v>0.75310805623682653</v>
      </c>
      <c r="F120" s="2">
        <v>0.67000134670950628</v>
      </c>
      <c r="G120" s="2">
        <v>0.78788241150219895</v>
      </c>
      <c r="H120" s="2">
        <v>0.77937076177857656</v>
      </c>
      <c r="I120" s="2">
        <v>0.75595929210561086</v>
      </c>
      <c r="J120" s="2">
        <v>0.96652909549524169</v>
      </c>
      <c r="K120" s="2">
        <v>0.81982088289255217</v>
      </c>
      <c r="L120" s="2">
        <v>0.93729971559315739</v>
      </c>
      <c r="M120" s="2">
        <v>0.92394572314907719</v>
      </c>
      <c r="N120" t="s">
        <v>102</v>
      </c>
      <c r="P120" t="s">
        <v>18</v>
      </c>
      <c r="Q120" s="2">
        <v>0.87572608050866407</v>
      </c>
      <c r="R120" s="2">
        <v>0.97795495702852886</v>
      </c>
      <c r="S120" s="2">
        <v>0.8702396923898873</v>
      </c>
      <c r="T120" s="2">
        <v>0.85416483739586191</v>
      </c>
      <c r="U120" s="2">
        <v>0.97436074757552349</v>
      </c>
      <c r="V120" s="2">
        <v>0.88532849270972469</v>
      </c>
      <c r="W120" s="2">
        <v>1.0242839340812389</v>
      </c>
      <c r="X120" s="2">
        <v>0.87652808045544106</v>
      </c>
      <c r="Y120" s="2">
        <v>0.96997332850952911</v>
      </c>
      <c r="Z120" s="2">
        <v>1.0201603262690906</v>
      </c>
      <c r="AA120" t="s">
        <v>114</v>
      </c>
      <c r="AC120" t="s">
        <v>18</v>
      </c>
      <c r="AD120" s="2">
        <v>0.41976298740473289</v>
      </c>
      <c r="AE120" s="2">
        <v>0.63323943946643113</v>
      </c>
      <c r="AF120" s="2">
        <v>0.55502610751597459</v>
      </c>
      <c r="AG120" s="2">
        <v>0.74135019788960199</v>
      </c>
      <c r="AH120" s="2">
        <v>0.65562783798988733</v>
      </c>
      <c r="AI120" s="2">
        <v>0.66200808307227055</v>
      </c>
      <c r="AJ120" s="2">
        <v>0.9250574958578921</v>
      </c>
      <c r="AK120" s="2">
        <v>0.75844720945962651</v>
      </c>
      <c r="AL120" s="2">
        <v>0.90949280605115657</v>
      </c>
      <c r="AM120" s="2">
        <v>0.87433005853067858</v>
      </c>
      <c r="AN120" t="s">
        <v>100</v>
      </c>
    </row>
    <row r="121" spans="2:40">
      <c r="B121" t="s">
        <v>75</v>
      </c>
      <c r="C121" t="s">
        <v>34</v>
      </c>
      <c r="D121" s="2">
        <v>0.13549071735032583</v>
      </c>
      <c r="E121" s="2">
        <v>0.1773723940368202</v>
      </c>
      <c r="F121" s="2">
        <v>0.17962681125618629</v>
      </c>
      <c r="G121" s="2">
        <v>0.20310978886926784</v>
      </c>
      <c r="H121" s="2">
        <v>0.21042000990281265</v>
      </c>
      <c r="I121" s="2">
        <v>0.20022260279748005</v>
      </c>
      <c r="J121" s="2">
        <v>0.24209119074296787</v>
      </c>
      <c r="K121" s="2">
        <v>0.21925904574394756</v>
      </c>
      <c r="L121" s="2">
        <v>0.19282691058456145</v>
      </c>
      <c r="M121" s="2">
        <v>0.21905283097295125</v>
      </c>
      <c r="N121" t="s">
        <v>102</v>
      </c>
      <c r="P121" t="s">
        <v>34</v>
      </c>
      <c r="Q121" s="2">
        <v>0.18817968895214154</v>
      </c>
      <c r="R121" s="2">
        <v>0.21765331971969293</v>
      </c>
      <c r="S121" s="2">
        <v>0.22077585068299393</v>
      </c>
      <c r="T121" s="2">
        <v>0.27936377945209412</v>
      </c>
      <c r="U121" s="2">
        <v>0.26258323597985223</v>
      </c>
      <c r="V121" s="2">
        <v>0.22489518979371734</v>
      </c>
      <c r="W121" s="2">
        <v>0.25853634533619224</v>
      </c>
      <c r="X121" s="2">
        <v>0.23642160568584911</v>
      </c>
      <c r="Y121" s="2">
        <v>0.19676409320628321</v>
      </c>
      <c r="Z121" s="2">
        <v>0.23007026261230817</v>
      </c>
      <c r="AA121" t="s">
        <v>114</v>
      </c>
      <c r="AC121" t="s">
        <v>34</v>
      </c>
      <c r="AD121" s="2">
        <v>0.10914623154941799</v>
      </c>
      <c r="AE121" s="2">
        <v>0.15637798767803851</v>
      </c>
      <c r="AF121" s="2">
        <v>0.15704154793708683</v>
      </c>
      <c r="AG121" s="2">
        <v>0.16035854826943099</v>
      </c>
      <c r="AH121" s="2">
        <v>0.17693727794343958</v>
      </c>
      <c r="AI121" s="2">
        <v>0.18210215815004893</v>
      </c>
      <c r="AJ121" s="2">
        <v>0.22780675376089068</v>
      </c>
      <c r="AK121" s="2">
        <v>0.20113842894164599</v>
      </c>
      <c r="AL121" s="2">
        <v>0.18884619080695786</v>
      </c>
      <c r="AM121" s="2">
        <v>0.2101156859432089</v>
      </c>
      <c r="AN121" t="s">
        <v>100</v>
      </c>
    </row>
    <row r="122" spans="2:40">
      <c r="B122" t="s">
        <v>75</v>
      </c>
      <c r="C122" t="s">
        <v>15</v>
      </c>
      <c r="D122" s="2">
        <v>2.2725759189732959</v>
      </c>
      <c r="E122" s="2">
        <v>2.4268832581025599</v>
      </c>
      <c r="F122" s="2">
        <v>2.4225272855250539</v>
      </c>
      <c r="G122" s="2">
        <v>2.3339576457688236</v>
      </c>
      <c r="H122" s="2">
        <v>2.5106569355578858</v>
      </c>
      <c r="I122" s="2">
        <v>2.4933178801933917</v>
      </c>
      <c r="J122" s="2">
        <v>2.7867700702030964</v>
      </c>
      <c r="K122" s="2">
        <v>2.8826990233336676</v>
      </c>
      <c r="L122" s="2">
        <v>2.7368311206256055</v>
      </c>
      <c r="M122" s="2">
        <v>2.6517707401524215</v>
      </c>
      <c r="N122" t="s">
        <v>102</v>
      </c>
      <c r="P122" t="s">
        <v>15</v>
      </c>
      <c r="Q122" s="2">
        <v>3.1224481848671566</v>
      </c>
      <c r="R122" s="2">
        <v>2.9789518485996251</v>
      </c>
      <c r="S122" s="2">
        <v>3.0724578347700002</v>
      </c>
      <c r="T122" s="2">
        <v>2.9866549741902868</v>
      </c>
      <c r="U122" s="2">
        <v>2.9736752162410527</v>
      </c>
      <c r="V122" s="2">
        <v>2.8470319680212093</v>
      </c>
      <c r="W122" s="2">
        <v>2.9464687594245862</v>
      </c>
      <c r="X122" s="2">
        <v>2.8639126175599756</v>
      </c>
      <c r="Y122" s="2">
        <v>2.9753678910537138</v>
      </c>
      <c r="Z122" s="2">
        <v>2.7554988087003363</v>
      </c>
      <c r="AA122" t="s">
        <v>114</v>
      </c>
      <c r="AC122" t="s">
        <v>15</v>
      </c>
      <c r="AD122" s="2">
        <v>1.8476397860263665</v>
      </c>
      <c r="AE122" s="2">
        <v>2.1277361457058355</v>
      </c>
      <c r="AF122" s="2">
        <v>2.0637603476284481</v>
      </c>
      <c r="AG122" s="2">
        <v>1.9475017492530706</v>
      </c>
      <c r="AH122" s="2">
        <v>2.2008884683124137</v>
      </c>
      <c r="AI122" s="2">
        <v>2.2254273210671394</v>
      </c>
      <c r="AJ122" s="2">
        <v>2.6348582554056037</v>
      </c>
      <c r="AK122" s="2">
        <v>2.8922462819667625</v>
      </c>
      <c r="AL122" s="2">
        <v>2.5597071785580154</v>
      </c>
      <c r="AM122" s="2">
        <v>2.5700772966715126</v>
      </c>
      <c r="AN122" t="s">
        <v>100</v>
      </c>
    </row>
    <row r="123" spans="2:40">
      <c r="B123" t="s">
        <v>75</v>
      </c>
      <c r="C123" t="s">
        <v>29</v>
      </c>
      <c r="D123" s="2">
        <v>0.94706961504675358</v>
      </c>
      <c r="E123" s="2">
        <v>0.9248454070646952</v>
      </c>
      <c r="F123" s="2">
        <v>1.080732371715321</v>
      </c>
      <c r="G123" s="2">
        <v>1.2059467698540012</v>
      </c>
      <c r="H123" s="2">
        <v>1.1249218494243975</v>
      </c>
      <c r="I123" s="2">
        <v>1.3484531570445937</v>
      </c>
      <c r="J123" s="2">
        <v>1.2962996808188467</v>
      </c>
      <c r="K123" s="2">
        <v>1.3202367282618352</v>
      </c>
      <c r="L123" s="2">
        <v>1.3000219595390554</v>
      </c>
      <c r="M123" s="2">
        <v>1.2763060693205921</v>
      </c>
      <c r="N123" t="s">
        <v>102</v>
      </c>
      <c r="P123" t="s">
        <v>29</v>
      </c>
      <c r="Q123" s="2">
        <v>1.2087987673206737</v>
      </c>
      <c r="R123" s="2">
        <v>1.2882173603530922</v>
      </c>
      <c r="S123" s="2">
        <v>1.4010693135311363</v>
      </c>
      <c r="T123" s="2">
        <v>1.5013404693281764</v>
      </c>
      <c r="U123" s="2">
        <v>1.3883326638445046</v>
      </c>
      <c r="V123" s="2">
        <v>1.494534710431908</v>
      </c>
      <c r="W123" s="2">
        <v>1.445944575964409</v>
      </c>
      <c r="X123" s="2">
        <v>1.4431282017366309</v>
      </c>
      <c r="Y123" s="2">
        <v>1.401159340779442</v>
      </c>
      <c r="Z123" s="2">
        <v>1.3916051379874281</v>
      </c>
      <c r="AA123" t="s">
        <v>114</v>
      </c>
      <c r="AC123" t="s">
        <v>29</v>
      </c>
      <c r="AD123" s="2">
        <v>0.81620503890979379</v>
      </c>
      <c r="AE123" s="2">
        <v>0.73690862220778242</v>
      </c>
      <c r="AF123" s="2">
        <v>0.90500734058893617</v>
      </c>
      <c r="AG123" s="2">
        <v>1.0273693760374216</v>
      </c>
      <c r="AH123" s="2">
        <v>0.9552226777877828</v>
      </c>
      <c r="AI123" s="2">
        <v>1.2578261696136133</v>
      </c>
      <c r="AJ123" s="2">
        <v>1.1825892846434041</v>
      </c>
      <c r="AK123" s="2">
        <v>1.2102114061748759</v>
      </c>
      <c r="AL123" s="2">
        <v>1.2194328866201718</v>
      </c>
      <c r="AM123" s="2">
        <v>1.1777047178491886</v>
      </c>
      <c r="AN123" t="s">
        <v>100</v>
      </c>
    </row>
    <row r="124" spans="2:40">
      <c r="B124" t="s">
        <v>75</v>
      </c>
      <c r="C124" t="s">
        <v>2</v>
      </c>
      <c r="D124" s="2">
        <v>0.44519846183360112</v>
      </c>
      <c r="E124" s="2">
        <v>0.46382603316090176</v>
      </c>
      <c r="F124" s="2">
        <v>0.44670990330101823</v>
      </c>
      <c r="G124" s="2">
        <v>0.44031052975016655</v>
      </c>
      <c r="H124" s="2">
        <v>0.40907436843766798</v>
      </c>
      <c r="I124" s="2">
        <v>0.4050909836947913</v>
      </c>
      <c r="J124" s="2">
        <v>0.42732378497022633</v>
      </c>
      <c r="K124" s="2">
        <v>0.30329656915780107</v>
      </c>
      <c r="L124" s="2">
        <v>0.31497443994105484</v>
      </c>
      <c r="M124" s="2">
        <v>0.21800451784155919</v>
      </c>
      <c r="N124" t="s">
        <v>102</v>
      </c>
      <c r="P124" t="s">
        <v>2</v>
      </c>
      <c r="Q124" s="2">
        <v>0.58117939109263927</v>
      </c>
      <c r="R124" s="2">
        <v>0.56164976044242199</v>
      </c>
      <c r="S124" s="2">
        <v>0.59539410874888632</v>
      </c>
      <c r="T124" s="2">
        <v>0.49565592443157752</v>
      </c>
      <c r="U124" s="2">
        <v>0.47982154551978728</v>
      </c>
      <c r="V124" s="2">
        <v>0.42389084534529697</v>
      </c>
      <c r="W124" s="2">
        <v>0.38156535722214591</v>
      </c>
      <c r="X124" s="2">
        <v>0.27295120623732905</v>
      </c>
      <c r="Y124" s="2">
        <v>0.25967521805729782</v>
      </c>
      <c r="Z124" s="2">
        <v>0.19458093627758061</v>
      </c>
      <c r="AA124" t="s">
        <v>114</v>
      </c>
      <c r="AC124" t="s">
        <v>2</v>
      </c>
      <c r="AD124" s="2">
        <v>0.37720799720408199</v>
      </c>
      <c r="AE124" s="2">
        <v>0.41233381129142199</v>
      </c>
      <c r="AF124" s="2">
        <v>0.36217495022365953</v>
      </c>
      <c r="AG124" s="2">
        <v>0.4028348549038262</v>
      </c>
      <c r="AH124" s="2">
        <v>0.35567352415579934</v>
      </c>
      <c r="AI124" s="2">
        <v>0.38043697438694862</v>
      </c>
      <c r="AJ124" s="2">
        <v>0.44861816334300891</v>
      </c>
      <c r="AK124" s="2">
        <v>0.31231412385370072</v>
      </c>
      <c r="AL124" s="2">
        <v>0.34719947586554134</v>
      </c>
      <c r="AM124" s="2">
        <v>0.22106381430831756</v>
      </c>
      <c r="AN124" t="s">
        <v>100</v>
      </c>
    </row>
    <row r="125" spans="2:40">
      <c r="B125" t="s">
        <v>75</v>
      </c>
      <c r="C125" t="s">
        <v>52</v>
      </c>
      <c r="D125" s="2">
        <v>0.14521345343066711</v>
      </c>
      <c r="E125" s="2">
        <v>0.17303035516785326</v>
      </c>
      <c r="F125" s="2">
        <v>0.14993497689405327</v>
      </c>
      <c r="G125" s="2">
        <v>0.14554303625168968</v>
      </c>
      <c r="H125" s="2">
        <v>0.1539260455385533</v>
      </c>
      <c r="I125" s="2">
        <v>0.11230824957221512</v>
      </c>
      <c r="J125" s="2">
        <v>0.19148477011661152</v>
      </c>
      <c r="K125" s="2">
        <v>9.7899703389803361E-2</v>
      </c>
      <c r="L125" s="2">
        <v>0.12271825036160666</v>
      </c>
      <c r="M125" s="2">
        <v>0.17832824298612696</v>
      </c>
      <c r="N125" t="s">
        <v>102</v>
      </c>
      <c r="P125" t="s">
        <v>52</v>
      </c>
      <c r="Q125" s="2">
        <v>0.20814202632384449</v>
      </c>
      <c r="R125" s="2">
        <v>0.17747674034134908</v>
      </c>
      <c r="S125" s="2">
        <v>0.20527937870993496</v>
      </c>
      <c r="T125" s="2">
        <v>0.16151485290170214</v>
      </c>
      <c r="U125" s="2">
        <v>0.18641408782178762</v>
      </c>
      <c r="V125" s="2">
        <v>0.11180575323526837</v>
      </c>
      <c r="W125" s="2">
        <v>0.13514240880649406</v>
      </c>
      <c r="X125" s="2">
        <v>0.11672596898446005</v>
      </c>
      <c r="Y125" s="2">
        <v>0.13875830153198046</v>
      </c>
      <c r="Z125" s="2">
        <v>0.19381652891957699</v>
      </c>
      <c r="AA125" t="s">
        <v>114</v>
      </c>
      <c r="AC125" t="s">
        <v>52</v>
      </c>
      <c r="AD125" s="2">
        <v>0.11374916698407844</v>
      </c>
      <c r="AE125" s="2">
        <v>0.17084649019507864</v>
      </c>
      <c r="AF125" s="2">
        <v>0.11878429952812314</v>
      </c>
      <c r="AG125" s="2">
        <v>0.1335061630043585</v>
      </c>
      <c r="AH125" s="2">
        <v>0.12902849376197925</v>
      </c>
      <c r="AI125" s="2">
        <v>0.10676913746246558</v>
      </c>
      <c r="AJ125" s="2">
        <v>0.22974785290083066</v>
      </c>
      <c r="AK125" s="2">
        <v>8.4860834661971363E-2</v>
      </c>
      <c r="AL125" s="2">
        <v>0.11028577482871482</v>
      </c>
      <c r="AM125" s="2">
        <v>0.17631930557579639</v>
      </c>
      <c r="AN125" t="s">
        <v>100</v>
      </c>
    </row>
    <row r="126" spans="2:40">
      <c r="B126" t="s">
        <v>75</v>
      </c>
      <c r="C126" t="s">
        <v>42</v>
      </c>
      <c r="D126" s="2">
        <v>1.1345160193653063</v>
      </c>
      <c r="E126" s="2">
        <v>1.2178628684611918</v>
      </c>
      <c r="F126" s="2">
        <v>1.2106732567304048</v>
      </c>
      <c r="G126" s="2">
        <v>1.3386702927755998</v>
      </c>
      <c r="H126" s="2">
        <v>1.3945862630583767</v>
      </c>
      <c r="I126" s="2">
        <v>1.4843248928443113</v>
      </c>
      <c r="J126" s="2">
        <v>1.560890721357884</v>
      </c>
      <c r="K126" s="2">
        <v>1.6101409399422146</v>
      </c>
      <c r="L126" s="2">
        <v>1.6348090845764951</v>
      </c>
      <c r="M126" s="2">
        <v>1.6103932456950909</v>
      </c>
      <c r="N126" t="s">
        <v>102</v>
      </c>
      <c r="P126" t="s">
        <v>42</v>
      </c>
      <c r="Q126" s="2">
        <v>1.655709489238349</v>
      </c>
      <c r="R126" s="2">
        <v>1.6528415666706855</v>
      </c>
      <c r="S126" s="2">
        <v>1.5282260699631225</v>
      </c>
      <c r="T126" s="2">
        <v>1.6535536354888078</v>
      </c>
      <c r="U126" s="2">
        <v>1.6296743331436279</v>
      </c>
      <c r="V126" s="2">
        <v>1.7013329026342554</v>
      </c>
      <c r="W126" s="2">
        <v>1.6885201693957808</v>
      </c>
      <c r="X126" s="2">
        <v>1.8003994875388281</v>
      </c>
      <c r="Y126" s="2">
        <v>1.7299566137827049</v>
      </c>
      <c r="Z126" s="2">
        <v>1.7154641484764768</v>
      </c>
      <c r="AA126" t="s">
        <v>114</v>
      </c>
      <c r="AC126" t="s">
        <v>42</v>
      </c>
      <c r="AD126" s="2">
        <v>0.87391928442878519</v>
      </c>
      <c r="AE126" s="2">
        <v>0.98379615682970334</v>
      </c>
      <c r="AF126" s="2">
        <v>1.0334521038501738</v>
      </c>
      <c r="AG126" s="2">
        <v>1.1451591507691186</v>
      </c>
      <c r="AH126" s="2">
        <v>1.2422115806615985</v>
      </c>
      <c r="AI126" s="2">
        <v>1.3266914131143146</v>
      </c>
      <c r="AJ126" s="2">
        <v>1.4556161112558379</v>
      </c>
      <c r="AK126" s="2">
        <v>1.4777326016402661</v>
      </c>
      <c r="AL126" s="2">
        <v>1.5355280213084881</v>
      </c>
      <c r="AM126" s="2">
        <v>1.5204788282510502</v>
      </c>
      <c r="AN126" t="s">
        <v>100</v>
      </c>
    </row>
    <row r="127" spans="2:40">
      <c r="B127" t="s">
        <v>75</v>
      </c>
      <c r="C127" t="s">
        <v>40</v>
      </c>
      <c r="D127" s="2">
        <v>1.3449912962032633</v>
      </c>
      <c r="E127" s="2">
        <v>1.5529277993729105</v>
      </c>
      <c r="F127" s="2">
        <v>1.7782604003449887</v>
      </c>
      <c r="G127" s="2">
        <v>1.5311134669907354</v>
      </c>
      <c r="H127" s="2">
        <v>1.8252234280356938</v>
      </c>
      <c r="I127" s="2">
        <v>1.7294603716095978</v>
      </c>
      <c r="J127" s="2">
        <v>1.6645889759942096</v>
      </c>
      <c r="K127" s="2">
        <v>1.7840392324419048</v>
      </c>
      <c r="L127" s="2">
        <v>1.7892390598329528</v>
      </c>
      <c r="M127" s="2">
        <v>2.1920144319691377</v>
      </c>
      <c r="N127" t="s">
        <v>102</v>
      </c>
      <c r="P127" t="s">
        <v>40</v>
      </c>
      <c r="Q127" s="2">
        <v>1.8729780999742434</v>
      </c>
      <c r="R127" s="2">
        <v>1.953860418014095</v>
      </c>
      <c r="S127" s="2">
        <v>2.3175227372614735</v>
      </c>
      <c r="T127" s="2">
        <v>1.9740465148732365</v>
      </c>
      <c r="U127" s="2">
        <v>1.9845309609826352</v>
      </c>
      <c r="V127" s="2">
        <v>2.0346705640250704</v>
      </c>
      <c r="W127" s="2">
        <v>1.8992629266892977</v>
      </c>
      <c r="X127" s="2">
        <v>1.8200373679109607</v>
      </c>
      <c r="Y127" s="2">
        <v>2.0038372115504268</v>
      </c>
      <c r="Z127" s="2">
        <v>2.0899324588409747</v>
      </c>
      <c r="AA127" t="s">
        <v>114</v>
      </c>
      <c r="AC127" t="s">
        <v>40</v>
      </c>
      <c r="AD127" s="2">
        <v>1.0809978943177734</v>
      </c>
      <c r="AE127" s="2">
        <v>1.3396426309466549</v>
      </c>
      <c r="AF127" s="2">
        <v>1.476541967438262</v>
      </c>
      <c r="AG127" s="2">
        <v>1.2612218397024466</v>
      </c>
      <c r="AH127" s="2">
        <v>1.7207742059488262</v>
      </c>
      <c r="AI127" s="2">
        <v>1.5181585547491008</v>
      </c>
      <c r="AJ127" s="2">
        <v>1.4761605631652657</v>
      </c>
      <c r="AK127" s="2">
        <v>1.73659489916387</v>
      </c>
      <c r="AL127" s="2">
        <v>1.5961679125630726</v>
      </c>
      <c r="AM127" s="2">
        <v>2.2671603183351321</v>
      </c>
      <c r="AN127" t="s">
        <v>100</v>
      </c>
    </row>
    <row r="128" spans="2:40">
      <c r="B128" t="s">
        <v>75</v>
      </c>
      <c r="C128" t="s">
        <v>68</v>
      </c>
      <c r="D128" s="2">
        <v>9.769733930246538</v>
      </c>
      <c r="E128" s="2">
        <v>10.398161539266734</v>
      </c>
      <c r="F128" s="2">
        <v>10.065707139256901</v>
      </c>
      <c r="G128" s="2">
        <v>9.6137212650089854</v>
      </c>
      <c r="H128" s="2">
        <v>10.103161610123236</v>
      </c>
      <c r="I128" s="2">
        <v>9.6215452271313477</v>
      </c>
      <c r="J128" s="2">
        <v>10.099281184516677</v>
      </c>
      <c r="K128" s="2">
        <v>10.292932825177191</v>
      </c>
      <c r="L128" s="2">
        <v>10.100428309660774</v>
      </c>
      <c r="M128" s="2">
        <v>10.092159047987902</v>
      </c>
      <c r="N128" t="s">
        <v>102</v>
      </c>
      <c r="P128" t="s">
        <v>68</v>
      </c>
      <c r="Q128" s="2">
        <v>13.686739935009582</v>
      </c>
      <c r="R128" s="2">
        <v>12.993338255054466</v>
      </c>
      <c r="S128" s="2">
        <v>12.485892796319831</v>
      </c>
      <c r="T128" s="2">
        <v>11.293956683905874</v>
      </c>
      <c r="U128" s="2">
        <v>11.242133822232432</v>
      </c>
      <c r="V128" s="2">
        <v>10.916792733081325</v>
      </c>
      <c r="W128" s="2">
        <v>10.936686667990177</v>
      </c>
      <c r="X128" s="2">
        <v>10.32694346213003</v>
      </c>
      <c r="Y128" s="2">
        <v>10.633690212558662</v>
      </c>
      <c r="Z128" s="2">
        <v>10.774623993793574</v>
      </c>
      <c r="AA128" t="s">
        <v>114</v>
      </c>
      <c r="AC128" t="s">
        <v>68</v>
      </c>
      <c r="AD128" s="2">
        <v>7.8112309278650205</v>
      </c>
      <c r="AE128" s="2">
        <v>8.9812503104140493</v>
      </c>
      <c r="AF128" s="2">
        <v>8.670938698520974</v>
      </c>
      <c r="AG128" s="2">
        <v>8.545791544175799</v>
      </c>
      <c r="AH128" s="2">
        <v>9.2842016022092952</v>
      </c>
      <c r="AI128" s="2">
        <v>8.6599917761525411</v>
      </c>
      <c r="AJ128" s="2">
        <v>9.3889041045503365</v>
      </c>
      <c r="AK128" s="2">
        <v>10.11507701482082</v>
      </c>
      <c r="AL128" s="2">
        <v>9.6051283265620011</v>
      </c>
      <c r="AM128" s="2">
        <v>9.5662057482115124</v>
      </c>
      <c r="AN128" t="s">
        <v>100</v>
      </c>
    </row>
    <row r="129" spans="2:40">
      <c r="B129" t="s">
        <v>75</v>
      </c>
      <c r="C129" t="s">
        <v>60</v>
      </c>
      <c r="D129" s="2">
        <v>0.75724649934240418</v>
      </c>
      <c r="E129" s="2">
        <v>0.84663942071167497</v>
      </c>
      <c r="F129" s="2">
        <v>0.82679721274077</v>
      </c>
      <c r="G129" s="2">
        <v>0.91248036356222184</v>
      </c>
      <c r="H129" s="2">
        <v>1.0180313671914332</v>
      </c>
      <c r="I129" s="2">
        <v>1.0929688083133078</v>
      </c>
      <c r="J129" s="2">
        <v>1.2271510898280196</v>
      </c>
      <c r="K129" s="2">
        <v>0.99844331622871241</v>
      </c>
      <c r="L129" s="2">
        <v>1.1195344981678801</v>
      </c>
      <c r="M129" s="2">
        <v>1.0921491473490388</v>
      </c>
      <c r="N129" t="s">
        <v>102</v>
      </c>
      <c r="P129" t="s">
        <v>60</v>
      </c>
      <c r="Q129" s="2">
        <v>1.0581281394606221</v>
      </c>
      <c r="R129" s="2">
        <v>1.0588931139413402</v>
      </c>
      <c r="S129" s="2">
        <v>1.1774329154667909</v>
      </c>
      <c r="T129" s="2">
        <v>1.141857435994249</v>
      </c>
      <c r="U129" s="2">
        <v>1.2374444912381721</v>
      </c>
      <c r="V129" s="2">
        <v>1.187679939079612</v>
      </c>
      <c r="W129" s="2">
        <v>1.3146604844598158</v>
      </c>
      <c r="X129" s="2">
        <v>1.1876852376090161</v>
      </c>
      <c r="Y129" s="2">
        <v>1.1935893371943571</v>
      </c>
      <c r="Z129" s="2">
        <v>1.1377072705546123</v>
      </c>
      <c r="AA129" t="s">
        <v>114</v>
      </c>
      <c r="AC129" t="s">
        <v>60</v>
      </c>
      <c r="AD129" s="2">
        <v>0.60680567928329543</v>
      </c>
      <c r="AE129" s="2">
        <v>0.73571618024714003</v>
      </c>
      <c r="AF129" s="2">
        <v>0.63412969473104297</v>
      </c>
      <c r="AG129" s="2">
        <v>0.77757466081695226</v>
      </c>
      <c r="AH129" s="2">
        <v>0.87448137840603879</v>
      </c>
      <c r="AI129" s="2">
        <v>1.0160951879638345</v>
      </c>
      <c r="AJ129" s="2">
        <v>1.1695765706547427</v>
      </c>
      <c r="AK129" s="2">
        <v>0.87101859367596202</v>
      </c>
      <c r="AL129" s="2">
        <v>1.0592958037279308</v>
      </c>
      <c r="AM129" s="2">
        <v>1.0383562426519657</v>
      </c>
      <c r="AN129" t="s">
        <v>100</v>
      </c>
    </row>
    <row r="130" spans="2:40">
      <c r="B130" t="s">
        <v>75</v>
      </c>
      <c r="C130" t="s">
        <v>73</v>
      </c>
      <c r="D130" s="2">
        <v>0</v>
      </c>
      <c r="E130" s="2">
        <v>0</v>
      </c>
      <c r="F130" s="2">
        <v>0</v>
      </c>
      <c r="G130" s="2">
        <v>0</v>
      </c>
      <c r="H130" s="2">
        <v>0</v>
      </c>
      <c r="I130" s="2">
        <v>0</v>
      </c>
      <c r="J130" s="2">
        <v>0</v>
      </c>
      <c r="K130" s="2">
        <v>0</v>
      </c>
      <c r="L130" s="2">
        <v>0</v>
      </c>
      <c r="M130" s="2">
        <v>0</v>
      </c>
      <c r="N130" t="s">
        <v>102</v>
      </c>
      <c r="P130" t="s">
        <v>73</v>
      </c>
      <c r="Q130" s="2">
        <v>0</v>
      </c>
      <c r="R130" s="2">
        <v>0</v>
      </c>
      <c r="S130" s="2">
        <v>0</v>
      </c>
      <c r="T130" s="2">
        <v>0</v>
      </c>
      <c r="U130" s="2">
        <v>0</v>
      </c>
      <c r="V130" s="2">
        <v>0</v>
      </c>
      <c r="W130" s="2">
        <v>0</v>
      </c>
      <c r="X130" s="2">
        <v>0</v>
      </c>
      <c r="Y130" s="2">
        <v>0</v>
      </c>
      <c r="Z130" s="2">
        <v>0</v>
      </c>
      <c r="AA130" t="s">
        <v>114</v>
      </c>
      <c r="AC130" t="s">
        <v>73</v>
      </c>
      <c r="AD130" s="2">
        <v>0</v>
      </c>
      <c r="AE130" s="2">
        <v>0</v>
      </c>
      <c r="AF130" s="2">
        <v>0</v>
      </c>
      <c r="AG130" s="2">
        <v>0</v>
      </c>
      <c r="AH130" s="2">
        <v>0</v>
      </c>
      <c r="AI130" s="2">
        <v>0</v>
      </c>
      <c r="AJ130" s="2">
        <v>0</v>
      </c>
      <c r="AK130" s="2">
        <v>0</v>
      </c>
      <c r="AL130" s="2">
        <v>0</v>
      </c>
      <c r="AM130" s="2">
        <v>0</v>
      </c>
      <c r="AN130" t="s">
        <v>100</v>
      </c>
    </row>
    <row r="131" spans="2:40">
      <c r="B131" t="s">
        <v>75</v>
      </c>
      <c r="C131" t="s">
        <v>17</v>
      </c>
      <c r="D131" s="2">
        <v>1.3342829659000564</v>
      </c>
      <c r="E131" s="2">
        <v>1.4718488111990893</v>
      </c>
      <c r="F131" s="2">
        <v>1.7522663539536742</v>
      </c>
      <c r="G131" s="2">
        <v>1.267545510819772</v>
      </c>
      <c r="H131" s="2">
        <v>1.3634589509967014</v>
      </c>
      <c r="I131" s="2">
        <v>1.3282661748308675</v>
      </c>
      <c r="J131" s="2">
        <v>1.339095547150402</v>
      </c>
      <c r="K131" s="2">
        <v>1.327901982222992</v>
      </c>
      <c r="L131" s="2">
        <v>1.3243704850242719</v>
      </c>
      <c r="M131" s="2">
        <v>1.4634930750609785</v>
      </c>
      <c r="N131" t="s">
        <v>102</v>
      </c>
      <c r="P131" t="s">
        <v>17</v>
      </c>
      <c r="Q131" s="2">
        <v>1.8389793397981054</v>
      </c>
      <c r="R131" s="2">
        <v>1.8318178082742291</v>
      </c>
      <c r="S131" s="2">
        <v>1.9962027301674556</v>
      </c>
      <c r="T131" s="2">
        <v>1.660524477466063</v>
      </c>
      <c r="U131" s="2">
        <v>1.5057367866271814</v>
      </c>
      <c r="V131" s="2">
        <v>1.4776825096239468</v>
      </c>
      <c r="W131" s="2">
        <v>1.4774603047506161</v>
      </c>
      <c r="X131" s="2">
        <v>1.4834081482311805</v>
      </c>
      <c r="Y131" s="2">
        <v>1.3400600326239149</v>
      </c>
      <c r="Z131" s="2">
        <v>1.3538286913765776</v>
      </c>
      <c r="AA131" t="s">
        <v>114</v>
      </c>
      <c r="AC131" t="s">
        <v>17</v>
      </c>
      <c r="AD131" s="2">
        <v>1.0819347789510319</v>
      </c>
      <c r="AE131" s="2">
        <v>1.2709342291589509</v>
      </c>
      <c r="AF131" s="2">
        <v>1.6189040058537525</v>
      </c>
      <c r="AG131" s="2">
        <v>1.0336687261654751</v>
      </c>
      <c r="AH131" s="2">
        <v>1.2662223711261653</v>
      </c>
      <c r="AI131" s="2">
        <v>1.2126627744893574</v>
      </c>
      <c r="AJ131" s="2">
        <v>1.228494054434222</v>
      </c>
      <c r="AK131" s="2">
        <v>1.1972894053922434</v>
      </c>
      <c r="AL131" s="2">
        <v>1.2749939380699236</v>
      </c>
      <c r="AM131" s="2">
        <v>1.5230567039947189</v>
      </c>
      <c r="AN131" t="s">
        <v>100</v>
      </c>
    </row>
    <row r="132" spans="2:40">
      <c r="B132" t="s">
        <v>75</v>
      </c>
      <c r="C132" t="s">
        <v>21</v>
      </c>
      <c r="D132" s="2">
        <v>55.399087836863927</v>
      </c>
      <c r="E132" s="2">
        <v>58.81032289110518</v>
      </c>
      <c r="F132" s="2">
        <v>63.755375944657736</v>
      </c>
      <c r="G132" s="2">
        <v>65.638616998431118</v>
      </c>
      <c r="H132" s="2">
        <v>66.888752607819555</v>
      </c>
      <c r="I132" s="2">
        <v>68.197391176007898</v>
      </c>
      <c r="J132" s="2">
        <v>68.0089254636503</v>
      </c>
      <c r="K132" s="2">
        <v>67.768158282665254</v>
      </c>
      <c r="L132" s="2">
        <v>66.832650833262718</v>
      </c>
      <c r="M132" s="2">
        <v>66.204351181961798</v>
      </c>
      <c r="N132" t="s">
        <v>102</v>
      </c>
      <c r="P132" t="s">
        <v>21</v>
      </c>
      <c r="Q132" s="2">
        <v>77.708626544391379</v>
      </c>
      <c r="R132" s="2">
        <v>78.790021641939873</v>
      </c>
      <c r="S132" s="2">
        <v>80.181540828138566</v>
      </c>
      <c r="T132" s="2">
        <v>80.304518550094713</v>
      </c>
      <c r="U132" s="2">
        <v>78.626905156332782</v>
      </c>
      <c r="V132" s="2">
        <v>76.707575997770078</v>
      </c>
      <c r="W132" s="2">
        <v>74.125523398344512</v>
      </c>
      <c r="X132" s="2">
        <v>70.505055378428864</v>
      </c>
      <c r="Y132" s="2">
        <v>67.875577736348276</v>
      </c>
      <c r="Z132" s="2">
        <v>65.272898312504793</v>
      </c>
      <c r="AA132" t="s">
        <v>114</v>
      </c>
      <c r="AC132" t="s">
        <v>21</v>
      </c>
      <c r="AD132" s="2">
        <v>44.244318483100223</v>
      </c>
      <c r="AE132" s="2">
        <v>48.179530997337409</v>
      </c>
      <c r="AF132" s="2">
        <v>54.468734169636704</v>
      </c>
      <c r="AG132" s="2">
        <v>56.740659757592304</v>
      </c>
      <c r="AH132" s="2">
        <v>59.131577559052609</v>
      </c>
      <c r="AI132" s="2">
        <v>62.07622514943634</v>
      </c>
      <c r="AJ132" s="2">
        <v>62.693623889804414</v>
      </c>
      <c r="AK132" s="2">
        <v>64.464945017154122</v>
      </c>
      <c r="AL132" s="2">
        <v>64.496053506604895</v>
      </c>
      <c r="AM132" s="2">
        <v>65.177742871692303</v>
      </c>
      <c r="AN132" t="s">
        <v>100</v>
      </c>
    </row>
    <row r="133" spans="2:40">
      <c r="B133" t="s">
        <v>75</v>
      </c>
      <c r="C133" t="s">
        <v>51</v>
      </c>
      <c r="D133" s="2">
        <v>1.3582773436774853</v>
      </c>
      <c r="E133" s="2">
        <v>1.7722024604661075</v>
      </c>
      <c r="F133" s="2">
        <v>1.1501141112552569</v>
      </c>
      <c r="G133" s="2">
        <v>1.217385604128344</v>
      </c>
      <c r="H133" s="2">
        <v>1.2625451351352786</v>
      </c>
      <c r="I133" s="2">
        <v>1.3796168773109627</v>
      </c>
      <c r="J133" s="2">
        <v>1.3770184144263098</v>
      </c>
      <c r="K133" s="2">
        <v>1.5868783851149386</v>
      </c>
      <c r="L133" s="2">
        <v>1.5140123141165946</v>
      </c>
      <c r="M133" s="2">
        <v>1.5363396935965139</v>
      </c>
      <c r="N133" t="s">
        <v>102</v>
      </c>
      <c r="P133" t="s">
        <v>51</v>
      </c>
      <c r="Q133" s="2">
        <v>1.8705918321388673</v>
      </c>
      <c r="R133" s="2">
        <v>1.9582884223644059</v>
      </c>
      <c r="S133" s="2">
        <v>1.4715683810007683</v>
      </c>
      <c r="T133" s="2">
        <v>1.6484538394089205</v>
      </c>
      <c r="U133" s="2">
        <v>1.4361486315763214</v>
      </c>
      <c r="V133" s="2">
        <v>1.5478266319351677</v>
      </c>
      <c r="W133" s="2">
        <v>1.6687339371893615</v>
      </c>
      <c r="X133" s="2">
        <v>1.712974344629405</v>
      </c>
      <c r="Y133" s="2">
        <v>1.5898231582178737</v>
      </c>
      <c r="Z133" s="2">
        <v>1.5971176631779764</v>
      </c>
      <c r="AA133" t="s">
        <v>114</v>
      </c>
      <c r="AC133" t="s">
        <v>51</v>
      </c>
      <c r="AD133" s="2">
        <v>1.1021200994467948</v>
      </c>
      <c r="AE133" s="2">
        <v>1.6668508327402609</v>
      </c>
      <c r="AF133" s="2">
        <v>0.97657900264811337</v>
      </c>
      <c r="AG133" s="2">
        <v>0.96449776872726878</v>
      </c>
      <c r="AH133" s="2">
        <v>1.1534931412255909</v>
      </c>
      <c r="AI133" s="2">
        <v>1.2541919901209044</v>
      </c>
      <c r="AJ133" s="2">
        <v>1.1804872749450714</v>
      </c>
      <c r="AK133" s="2">
        <v>1.4952533003964308</v>
      </c>
      <c r="AL133" s="2">
        <v>1.4305176003873437</v>
      </c>
      <c r="AM133" s="2">
        <v>1.4996789463156848</v>
      </c>
      <c r="AN133" t="s">
        <v>100</v>
      </c>
    </row>
    <row r="134" spans="2:40">
      <c r="B134" t="s">
        <v>75</v>
      </c>
      <c r="C134" t="s">
        <v>27</v>
      </c>
      <c r="D134" s="2">
        <v>1.5646925234576674</v>
      </c>
      <c r="E134" s="2">
        <v>1.5333837547981608</v>
      </c>
      <c r="F134" s="2">
        <v>1.7816666661718492</v>
      </c>
      <c r="G134" s="2">
        <v>1.2760073563750791</v>
      </c>
      <c r="H134" s="2">
        <v>1.1685233742217445</v>
      </c>
      <c r="I134" s="2">
        <v>1.1635642369698433</v>
      </c>
      <c r="J134" s="2">
        <v>1.1146467259989354</v>
      </c>
      <c r="K134" s="2">
        <v>1.1804661337635696</v>
      </c>
      <c r="L134" s="2">
        <v>1.1320386576163983</v>
      </c>
      <c r="M134" s="2">
        <v>1.0135090743878197</v>
      </c>
      <c r="N134" t="s">
        <v>102</v>
      </c>
      <c r="P134" t="s">
        <v>27</v>
      </c>
      <c r="Q134" s="2">
        <v>2.1343069368163303</v>
      </c>
      <c r="R134" s="2">
        <v>1.9942202340703106</v>
      </c>
      <c r="S134" s="2">
        <v>1.8869254591885778</v>
      </c>
      <c r="T134" s="2">
        <v>1.4816426680367658</v>
      </c>
      <c r="U134" s="2">
        <v>1.3307199721998229</v>
      </c>
      <c r="V134" s="2">
        <v>1.2420050253090082</v>
      </c>
      <c r="W134" s="2">
        <v>1.1187129150366104</v>
      </c>
      <c r="X134" s="2">
        <v>1.0783452305002394</v>
      </c>
      <c r="Y134" s="2">
        <v>0.93600728623605434</v>
      </c>
      <c r="Z134" s="2">
        <v>0.9328494772602034</v>
      </c>
      <c r="AA134" t="s">
        <v>114</v>
      </c>
      <c r="AC134" t="s">
        <v>27</v>
      </c>
      <c r="AD134" s="2">
        <v>1.2798853167783359</v>
      </c>
      <c r="AE134" s="2">
        <v>1.277444596320227</v>
      </c>
      <c r="AF134" s="2">
        <v>1.7185994126834545</v>
      </c>
      <c r="AG134" s="2">
        <v>1.1459006465010786</v>
      </c>
      <c r="AH134" s="2">
        <v>1.046238491324778</v>
      </c>
      <c r="AI134" s="2">
        <v>1.0732610644134606</v>
      </c>
      <c r="AJ134" s="2">
        <v>1.0614202487940223</v>
      </c>
      <c r="AK134" s="2">
        <v>1.2082324607469297</v>
      </c>
      <c r="AL134" s="2">
        <v>1.2679115788586091</v>
      </c>
      <c r="AM134" s="2">
        <v>1.0562922518884936</v>
      </c>
      <c r="AN134" t="s">
        <v>100</v>
      </c>
    </row>
    <row r="135" spans="2:40">
      <c r="B135" t="s">
        <v>75</v>
      </c>
      <c r="C135" t="s">
        <v>44</v>
      </c>
      <c r="D135" s="2">
        <v>0.36043961760759818</v>
      </c>
      <c r="E135" s="2">
        <v>0.43033187503871506</v>
      </c>
      <c r="F135" s="2">
        <v>0.46030369523512238</v>
      </c>
      <c r="G135" s="2">
        <v>0.50852614672139063</v>
      </c>
      <c r="H135" s="2">
        <v>0.59191257889313631</v>
      </c>
      <c r="I135" s="2">
        <v>0.6327440896647949</v>
      </c>
      <c r="J135" s="2">
        <v>0.75759128846733925</v>
      </c>
      <c r="K135" s="2">
        <v>0.79846110117605673</v>
      </c>
      <c r="L135" s="2">
        <v>0.87560332337175772</v>
      </c>
      <c r="M135" s="2">
        <v>0.89732135335939001</v>
      </c>
      <c r="N135" t="s">
        <v>102</v>
      </c>
      <c r="P135" t="s">
        <v>44</v>
      </c>
      <c r="Q135" s="2">
        <v>0.53589915844570091</v>
      </c>
      <c r="R135" s="2">
        <v>0.56267790157109809</v>
      </c>
      <c r="S135" s="2">
        <v>0.58929446388584994</v>
      </c>
      <c r="T135" s="2">
        <v>0.70402212849491341</v>
      </c>
      <c r="U135" s="2">
        <v>0.75481521868404378</v>
      </c>
      <c r="V135" s="2">
        <v>0.74719873894349309</v>
      </c>
      <c r="W135" s="2">
        <v>0.85800668884054032</v>
      </c>
      <c r="X135" s="2">
        <v>0.97977335976878788</v>
      </c>
      <c r="Y135" s="2">
        <v>0.98077869091293235</v>
      </c>
      <c r="Z135" s="2">
        <v>1.0324960853827272</v>
      </c>
      <c r="AA135" t="s">
        <v>114</v>
      </c>
      <c r="AC135" t="s">
        <v>44</v>
      </c>
      <c r="AD135" s="2">
        <v>0.27270984718854691</v>
      </c>
      <c r="AE135" s="2">
        <v>0.36051622106782116</v>
      </c>
      <c r="AF135" s="2">
        <v>0.38926502057163126</v>
      </c>
      <c r="AG135" s="2">
        <v>0.39938176474496584</v>
      </c>
      <c r="AH135" s="2">
        <v>0.49323875452986965</v>
      </c>
      <c r="AI135" s="2">
        <v>0.56177192386106811</v>
      </c>
      <c r="AJ135" s="2">
        <v>0.69014139902958538</v>
      </c>
      <c r="AK135" s="2">
        <v>0.68073476357664664</v>
      </c>
      <c r="AL135" s="2">
        <v>0.80011671373107252</v>
      </c>
      <c r="AM135" s="2">
        <v>0.79825751452082627</v>
      </c>
      <c r="AN135" t="s">
        <v>100</v>
      </c>
    </row>
    <row r="136" spans="2:40">
      <c r="B136" t="s">
        <v>75</v>
      </c>
      <c r="C136" t="s">
        <v>54</v>
      </c>
      <c r="D136" s="2">
        <v>0.34251304207849947</v>
      </c>
      <c r="E136" s="2">
        <v>0.40436229291628112</v>
      </c>
      <c r="F136" s="2">
        <v>0.5636655974901521</v>
      </c>
      <c r="G136" s="2">
        <v>0.66297807569620271</v>
      </c>
      <c r="H136" s="2">
        <v>0.80178598225378095</v>
      </c>
      <c r="I136" s="2">
        <v>0.91686824541957557</v>
      </c>
      <c r="J136" s="2">
        <v>1.0353543859237335</v>
      </c>
      <c r="K136" s="2">
        <v>1.2210063688184212</v>
      </c>
      <c r="L136" s="2">
        <v>1.3028329235639422</v>
      </c>
      <c r="M136" s="2">
        <v>1.5102257202574469</v>
      </c>
      <c r="N136" t="s">
        <v>102</v>
      </c>
      <c r="P136" t="s">
        <v>54</v>
      </c>
      <c r="Q136" s="2">
        <v>0.50411249976444328</v>
      </c>
      <c r="R136" s="2">
        <v>0.64454258885733029</v>
      </c>
      <c r="S136" s="2">
        <v>0.77196675496563905</v>
      </c>
      <c r="T136" s="2">
        <v>0.85098652865199964</v>
      </c>
      <c r="U136" s="2">
        <v>1.0188458506048008</v>
      </c>
      <c r="V136" s="2">
        <v>1.1918539634542502</v>
      </c>
      <c r="W136" s="2">
        <v>1.3143628564741763</v>
      </c>
      <c r="X136" s="2">
        <v>1.4346678762014764</v>
      </c>
      <c r="Y136" s="2">
        <v>1.5755566348346095</v>
      </c>
      <c r="Z136" s="2">
        <v>1.7084808776599736</v>
      </c>
      <c r="AA136" t="s">
        <v>114</v>
      </c>
      <c r="AC136" t="s">
        <v>54</v>
      </c>
      <c r="AD136" s="2">
        <v>0.26171331323552804</v>
      </c>
      <c r="AE136" s="2">
        <v>0.28080688484132943</v>
      </c>
      <c r="AF136" s="2">
        <v>0.45211416333715548</v>
      </c>
      <c r="AG136" s="2">
        <v>0.55844879526533908</v>
      </c>
      <c r="AH136" s="2">
        <v>0.67775087729576489</v>
      </c>
      <c r="AI136" s="2">
        <v>0.75479452628589538</v>
      </c>
      <c r="AJ136" s="2">
        <v>0.86604015469892381</v>
      </c>
      <c r="AK136" s="2">
        <v>1.0780463738671544</v>
      </c>
      <c r="AL136" s="2">
        <v>1.1276939011445117</v>
      </c>
      <c r="AM136" s="2">
        <v>1.3738711060945408</v>
      </c>
      <c r="AN136" t="s">
        <v>100</v>
      </c>
    </row>
    <row r="137" spans="2:40">
      <c r="B137" t="s">
        <v>75</v>
      </c>
      <c r="C137" t="s">
        <v>3</v>
      </c>
      <c r="D137" s="2">
        <v>25.169221529697019</v>
      </c>
      <c r="E137" s="2">
        <v>26.137182124261702</v>
      </c>
      <c r="F137" s="2">
        <v>26.93005118309129</v>
      </c>
      <c r="G137" s="2">
        <v>28.271194239056545</v>
      </c>
      <c r="H137" s="2">
        <v>28.511646597151014</v>
      </c>
      <c r="I137" s="2">
        <v>26.896737439761104</v>
      </c>
      <c r="J137" s="2">
        <v>27.757640221189153</v>
      </c>
      <c r="K137" s="2">
        <v>27.312221032089944</v>
      </c>
      <c r="L137" s="2">
        <v>27.149735982080145</v>
      </c>
      <c r="M137" s="2">
        <v>26.384354988889161</v>
      </c>
      <c r="N137" t="s">
        <v>102</v>
      </c>
      <c r="P137" t="s">
        <v>3</v>
      </c>
      <c r="Q137" s="2">
        <v>35.433040025757727</v>
      </c>
      <c r="R137" s="2">
        <v>33.722058736890745</v>
      </c>
      <c r="S137" s="2">
        <v>33.547056592357713</v>
      </c>
      <c r="T137" s="2">
        <v>33.19814552435831</v>
      </c>
      <c r="U137" s="2">
        <v>32.108011964569343</v>
      </c>
      <c r="V137" s="2">
        <v>29.842337965244731</v>
      </c>
      <c r="W137" s="2">
        <v>29.916587431293586</v>
      </c>
      <c r="X137" s="2">
        <v>28.791412586117183</v>
      </c>
      <c r="Y137" s="2">
        <v>27.964438940459679</v>
      </c>
      <c r="Z137" s="2">
        <v>26.955058429892993</v>
      </c>
      <c r="AA137" t="s">
        <v>114</v>
      </c>
      <c r="AC137" t="s">
        <v>3</v>
      </c>
      <c r="AD137" s="2">
        <v>20.037312281666672</v>
      </c>
      <c r="AE137" s="2">
        <v>22.022988467557315</v>
      </c>
      <c r="AF137" s="2">
        <v>23.060629130171737</v>
      </c>
      <c r="AG137" s="2">
        <v>25.195796150060779</v>
      </c>
      <c r="AH137" s="2">
        <v>26.10203719381947</v>
      </c>
      <c r="AI137" s="2">
        <v>24.648956619073271</v>
      </c>
      <c r="AJ137" s="2">
        <v>26.009591957518818</v>
      </c>
      <c r="AK137" s="2">
        <v>25.891917719752545</v>
      </c>
      <c r="AL137" s="2">
        <v>26.085680121824566</v>
      </c>
      <c r="AM137" s="2">
        <v>25.533114638889678</v>
      </c>
      <c r="AN137" t="s">
        <v>100</v>
      </c>
    </row>
    <row r="138" spans="2:40">
      <c r="B138" t="s">
        <v>75</v>
      </c>
      <c r="C138" t="s">
        <v>1</v>
      </c>
      <c r="D138" s="2">
        <v>44.160439731672191</v>
      </c>
      <c r="E138" s="2">
        <v>46.729569777412024</v>
      </c>
      <c r="F138" s="2">
        <v>46.742856685729635</v>
      </c>
      <c r="G138" s="2">
        <v>44.954110108727946</v>
      </c>
      <c r="H138" s="2">
        <v>45.899212069276345</v>
      </c>
      <c r="I138" s="2">
        <v>43.969133581598214</v>
      </c>
      <c r="J138" s="2">
        <v>43.934524292151416</v>
      </c>
      <c r="K138" s="2">
        <v>43.079358082258921</v>
      </c>
      <c r="L138" s="2">
        <v>43.385685099410196</v>
      </c>
      <c r="M138" s="2">
        <v>42.690645297704755</v>
      </c>
      <c r="N138" t="s">
        <v>102</v>
      </c>
      <c r="P138" t="s">
        <v>1</v>
      </c>
      <c r="Q138" s="2">
        <v>61.671815620813206</v>
      </c>
      <c r="R138" s="2">
        <v>58.830912896937704</v>
      </c>
      <c r="S138" s="2">
        <v>56.587629431972239</v>
      </c>
      <c r="T138" s="2">
        <v>52.748667161931138</v>
      </c>
      <c r="U138" s="2">
        <v>51.077937548925306</v>
      </c>
      <c r="V138" s="2">
        <v>48.820530417423917</v>
      </c>
      <c r="W138" s="2">
        <v>47.287490153892051</v>
      </c>
      <c r="X138" s="2">
        <v>45.638565806905767</v>
      </c>
      <c r="Y138" s="2">
        <v>44.708351521925344</v>
      </c>
      <c r="Z138" s="2">
        <v>42.977914267758862</v>
      </c>
      <c r="AA138" t="s">
        <v>114</v>
      </c>
      <c r="AC138" t="s">
        <v>1</v>
      </c>
      <c r="AD138" s="2">
        <v>35.404751787101681</v>
      </c>
      <c r="AE138" s="2">
        <v>40.108475250827858</v>
      </c>
      <c r="AF138" s="2">
        <v>40.956376465680705</v>
      </c>
      <c r="AG138" s="2">
        <v>39.99368860455688</v>
      </c>
      <c r="AH138" s="2">
        <v>42.485958161932267</v>
      </c>
      <c r="AI138" s="2">
        <v>40.3705593613711</v>
      </c>
      <c r="AJ138" s="2">
        <v>41.114538880567331</v>
      </c>
      <c r="AK138" s="2">
        <v>40.692901137753601</v>
      </c>
      <c r="AL138" s="2">
        <v>41.830198491913492</v>
      </c>
      <c r="AM138" s="2">
        <v>41.809598734071706</v>
      </c>
      <c r="AN138" t="s">
        <v>100</v>
      </c>
    </row>
    <row r="139" spans="2:40">
      <c r="B139" t="s">
        <v>77</v>
      </c>
      <c r="C139" t="s">
        <v>69</v>
      </c>
      <c r="D139" s="2">
        <v>0.29434075067776699</v>
      </c>
      <c r="E139" s="2">
        <v>0.31056517200971678</v>
      </c>
      <c r="F139" s="2">
        <v>0.34707125261285188</v>
      </c>
      <c r="G139" s="2">
        <v>0.38482493732880207</v>
      </c>
      <c r="H139" s="2">
        <v>0.50608716017289535</v>
      </c>
      <c r="I139" s="2">
        <v>0.6334005676479173</v>
      </c>
      <c r="J139" s="2">
        <v>0.89404705982025778</v>
      </c>
      <c r="K139" s="2">
        <v>0.92281096693794329</v>
      </c>
      <c r="L139" s="2">
        <v>1.0489830043844381</v>
      </c>
      <c r="M139" s="2">
        <v>0.95595178775225265</v>
      </c>
      <c r="N139" t="s">
        <v>102</v>
      </c>
      <c r="P139" t="s">
        <v>69</v>
      </c>
      <c r="Q139" s="2">
        <v>0.49340028694404592</v>
      </c>
      <c r="R139" s="2">
        <v>0.49186991869918695</v>
      </c>
      <c r="S139" s="2">
        <v>0.53515345880102405</v>
      </c>
      <c r="T139" s="2">
        <v>0.5274600199361783</v>
      </c>
      <c r="U139" s="2">
        <v>0.76812413173828631</v>
      </c>
      <c r="V139" s="2">
        <v>0.86466392915040591</v>
      </c>
      <c r="W139" s="2">
        <v>1.2859687754259923</v>
      </c>
      <c r="X139" s="2">
        <v>1.2786397873485809</v>
      </c>
      <c r="Y139" s="2">
        <v>1.3329996979425736</v>
      </c>
      <c r="Z139" s="2">
        <v>1.1600243317598606</v>
      </c>
      <c r="AA139" t="s">
        <v>114</v>
      </c>
      <c r="AC139" t="s">
        <v>69</v>
      </c>
      <c r="AD139" s="2">
        <v>0.19481098254462736</v>
      </c>
      <c r="AE139" s="2">
        <v>0.20494552465594662</v>
      </c>
      <c r="AF139" s="2">
        <v>0.21100327203158742</v>
      </c>
      <c r="AG139" s="2">
        <v>0.26720945396108531</v>
      </c>
      <c r="AH139" s="2">
        <v>0.31283295503509756</v>
      </c>
      <c r="AI139" s="2">
        <v>0.43491352289379004</v>
      </c>
      <c r="AJ139" s="2">
        <v>0.61919829984725383</v>
      </c>
      <c r="AK139" s="2">
        <v>0.70096970632344746</v>
      </c>
      <c r="AL139" s="2">
        <v>0.88747835604532954</v>
      </c>
      <c r="AM139" s="2">
        <v>0.78523001529695191</v>
      </c>
      <c r="AN139" t="s">
        <v>100</v>
      </c>
    </row>
    <row r="140" spans="2:40">
      <c r="B140" t="s">
        <v>77</v>
      </c>
      <c r="C140" t="s">
        <v>61</v>
      </c>
      <c r="D140" s="2">
        <v>11.059808234930458</v>
      </c>
      <c r="E140" s="2">
        <v>11.96296412389137</v>
      </c>
      <c r="F140" s="2">
        <v>13.125544584108006</v>
      </c>
      <c r="G140" s="2">
        <v>14.96706007500935</v>
      </c>
      <c r="H140" s="2">
        <v>15.517925983678939</v>
      </c>
      <c r="I140" s="2">
        <v>15.5199667722071</v>
      </c>
      <c r="J140" s="2">
        <v>16.735159165293034</v>
      </c>
      <c r="K140" s="2">
        <v>16.516821862787893</v>
      </c>
      <c r="L140" s="2">
        <v>17.720244953948306</v>
      </c>
      <c r="M140" s="2">
        <v>18.28072348541825</v>
      </c>
      <c r="N140" t="s">
        <v>102</v>
      </c>
      <c r="P140" t="s">
        <v>61</v>
      </c>
      <c r="Q140" s="2">
        <v>19.771695456446771</v>
      </c>
      <c r="R140" s="2">
        <v>18.02406711594217</v>
      </c>
      <c r="S140" s="2">
        <v>19.621382194885467</v>
      </c>
      <c r="T140" s="2">
        <v>21.087043187291698</v>
      </c>
      <c r="U140" s="2">
        <v>20.238474231841078</v>
      </c>
      <c r="V140" s="2">
        <v>18.921786378111911</v>
      </c>
      <c r="W140" s="2">
        <v>19.455344233879632</v>
      </c>
      <c r="X140" s="2">
        <v>19.069509453862839</v>
      </c>
      <c r="Y140" s="2">
        <v>19.654493658809624</v>
      </c>
      <c r="Z140" s="2">
        <v>20.483763308385857</v>
      </c>
      <c r="AA140" t="s">
        <v>114</v>
      </c>
      <c r="AC140" t="s">
        <v>61</v>
      </c>
      <c r="AD140" s="2">
        <v>6.7038646241723052</v>
      </c>
      <c r="AE140" s="2">
        <v>7.725181637838026</v>
      </c>
      <c r="AF140" s="2">
        <v>8.5184460617229139</v>
      </c>
      <c r="AG140" s="2">
        <v>11.42047086044747</v>
      </c>
      <c r="AH140" s="2">
        <v>11.223373609084693</v>
      </c>
      <c r="AI140" s="2">
        <v>11.667741443485145</v>
      </c>
      <c r="AJ140" s="2">
        <v>13.944844505885616</v>
      </c>
      <c r="AK140" s="2">
        <v>13.724443546302195</v>
      </c>
      <c r="AL140" s="2">
        <v>14.964572917738732</v>
      </c>
      <c r="AM140" s="2">
        <v>14.94866573812738</v>
      </c>
      <c r="AN140" t="s">
        <v>100</v>
      </c>
    </row>
    <row r="141" spans="2:40">
      <c r="B141" t="s">
        <v>77</v>
      </c>
      <c r="C141" t="s">
        <v>31</v>
      </c>
      <c r="D141" s="2">
        <v>2.8994767779546589</v>
      </c>
      <c r="E141" s="2">
        <v>2.4351204442482106</v>
      </c>
      <c r="F141" s="2">
        <v>2.4476952650480044</v>
      </c>
      <c r="G141" s="2">
        <v>2.1033849637675273</v>
      </c>
      <c r="H141" s="2">
        <v>2.0284400065181458</v>
      </c>
      <c r="I141" s="2">
        <v>1.7840412410219106</v>
      </c>
      <c r="J141" s="2">
        <v>1.7065918231010975</v>
      </c>
      <c r="K141" s="2">
        <v>1.4386531094185078</v>
      </c>
      <c r="L141" s="2">
        <v>1.3541910795913719</v>
      </c>
      <c r="M141" s="2">
        <v>1.1711371002013695</v>
      </c>
      <c r="N141" t="s">
        <v>102</v>
      </c>
      <c r="P141" t="s">
        <v>31</v>
      </c>
      <c r="Q141" s="2">
        <v>4.4217193569931492</v>
      </c>
      <c r="R141" s="2">
        <v>3.948128253968386</v>
      </c>
      <c r="S141" s="2">
        <v>3.1744543950468502</v>
      </c>
      <c r="T141" s="2">
        <v>2.5511984488545543</v>
      </c>
      <c r="U141" s="2">
        <v>1.5867915016853968</v>
      </c>
      <c r="V141" s="2">
        <v>1.5755727610311467</v>
      </c>
      <c r="W141" s="2">
        <v>1.5651495255534347</v>
      </c>
      <c r="X141" s="2">
        <v>1.4517735750566303</v>
      </c>
      <c r="Y141" s="2">
        <v>1.185397934028952</v>
      </c>
      <c r="Z141" s="2">
        <v>0.89212643312649198</v>
      </c>
      <c r="AA141" t="s">
        <v>114</v>
      </c>
      <c r="AC141" t="s">
        <v>31</v>
      </c>
      <c r="AD141" s="2">
        <v>2.1383554884354137</v>
      </c>
      <c r="AE141" s="2">
        <v>1.4907529962861141</v>
      </c>
      <c r="AF141" s="2">
        <v>1.4766606704370804</v>
      </c>
      <c r="AG141" s="2">
        <v>1.1440058501603061</v>
      </c>
      <c r="AH141" s="2">
        <v>2.3519851651869663</v>
      </c>
      <c r="AI141" s="2">
        <v>1.9745737754929609</v>
      </c>
      <c r="AJ141" s="2">
        <v>2.1402380999299133</v>
      </c>
      <c r="AK141" s="2">
        <v>1.1727235604559552</v>
      </c>
      <c r="AL141" s="2">
        <v>1.1288942087411487</v>
      </c>
      <c r="AM141" s="2">
        <v>1.0412157479619149</v>
      </c>
      <c r="AN141" t="s">
        <v>100</v>
      </c>
    </row>
    <row r="142" spans="2:40">
      <c r="B142" t="s">
        <v>77</v>
      </c>
      <c r="C142" t="s">
        <v>55</v>
      </c>
      <c r="D142" s="2">
        <v>0.14290525838066143</v>
      </c>
      <c r="E142" s="2">
        <v>0.18965955525080175</v>
      </c>
      <c r="F142" s="2">
        <v>0.18565370057262698</v>
      </c>
      <c r="G142" s="2">
        <v>0.20738134443370987</v>
      </c>
      <c r="H142" s="2">
        <v>0.19268010017004994</v>
      </c>
      <c r="I142" s="2">
        <v>0.18613140920884422</v>
      </c>
      <c r="J142" s="2">
        <v>0.16689406211007565</v>
      </c>
      <c r="K142" s="2">
        <v>0.24720926408628963</v>
      </c>
      <c r="L142" s="2">
        <v>0.26824627539503915</v>
      </c>
      <c r="M142" s="2">
        <v>0.34600201084171228</v>
      </c>
      <c r="N142" t="s">
        <v>102</v>
      </c>
      <c r="P142" t="s">
        <v>55</v>
      </c>
      <c r="Q142" s="2">
        <v>0.23836846063053618</v>
      </c>
      <c r="R142" s="2">
        <v>0.30797375959499351</v>
      </c>
      <c r="S142" s="2">
        <v>0.30335512961341682</v>
      </c>
      <c r="T142" s="2">
        <v>0.29170068826851869</v>
      </c>
      <c r="U142" s="2">
        <v>0.24233214430130748</v>
      </c>
      <c r="V142" s="2">
        <v>0.21019475177896207</v>
      </c>
      <c r="W142" s="2">
        <v>0.18682938263057869</v>
      </c>
      <c r="X142" s="2">
        <v>0.3208681093664516</v>
      </c>
      <c r="Y142" s="2">
        <v>0.33501914996759097</v>
      </c>
      <c r="Z142" s="2">
        <v>0.40261543334759686</v>
      </c>
      <c r="AA142" t="s">
        <v>114</v>
      </c>
      <c r="AC142" t="s">
        <v>55</v>
      </c>
      <c r="AD142" s="2">
        <v>9.5173657255724076E-2</v>
      </c>
      <c r="AE142" s="2">
        <v>0.12674244698120252</v>
      </c>
      <c r="AF142" s="2">
        <v>0.11696734338587261</v>
      </c>
      <c r="AG142" s="2">
        <v>0.14910915028798577</v>
      </c>
      <c r="AH142" s="2">
        <v>0.15086300816702325</v>
      </c>
      <c r="AI142" s="2">
        <v>0.15076731595650394</v>
      </c>
      <c r="AJ142" s="2">
        <v>0.12662618074981841</v>
      </c>
      <c r="AK142" s="2">
        <v>0.17280837384604805</v>
      </c>
      <c r="AL142" s="2">
        <v>0.18216163674175581</v>
      </c>
      <c r="AM142" s="2">
        <v>0.27173411866665209</v>
      </c>
      <c r="AN142" t="s">
        <v>100</v>
      </c>
    </row>
    <row r="143" spans="2:40">
      <c r="B143" t="s">
        <v>77</v>
      </c>
      <c r="C143" t="s">
        <v>67</v>
      </c>
      <c r="D143" s="2">
        <v>0.1331303105496654</v>
      </c>
      <c r="E143" s="2">
        <v>0.26796945800135263</v>
      </c>
      <c r="F143" s="2">
        <v>0.22820225152419193</v>
      </c>
      <c r="G143" s="2">
        <v>0.23216896251179653</v>
      </c>
      <c r="H143" s="2">
        <v>0.17886344214323757</v>
      </c>
      <c r="I143" s="2">
        <v>0.14601073847111143</v>
      </c>
      <c r="J143" s="2">
        <v>0.22015620015851434</v>
      </c>
      <c r="K143" s="2">
        <v>0.2393141235163137</v>
      </c>
      <c r="L143" s="2">
        <v>0.24679601328928744</v>
      </c>
      <c r="M143" s="2">
        <v>0.21989960955879931</v>
      </c>
      <c r="N143" t="s">
        <v>102</v>
      </c>
      <c r="P143" t="s">
        <v>67</v>
      </c>
      <c r="Q143" s="2">
        <v>0.23076923076923084</v>
      </c>
      <c r="R143" s="2">
        <v>0.44672974084738792</v>
      </c>
      <c r="S143" s="2">
        <v>0.33384889620183739</v>
      </c>
      <c r="T143" s="2">
        <v>0.27465660459124508</v>
      </c>
      <c r="U143" s="2">
        <v>0.11883987082934955</v>
      </c>
      <c r="V143" s="2">
        <v>0.13594103763206175</v>
      </c>
      <c r="W143" s="2">
        <v>0.31110931750241927</v>
      </c>
      <c r="X143" s="2">
        <v>0.34097130146638449</v>
      </c>
      <c r="Y143" s="2">
        <v>0.27482117600915551</v>
      </c>
      <c r="Z143" s="2">
        <v>0.18362640884724538</v>
      </c>
      <c r="AA143" t="s">
        <v>114</v>
      </c>
      <c r="AC143" t="s">
        <v>67</v>
      </c>
      <c r="AD143" s="2">
        <v>8.4310850439882623E-2</v>
      </c>
      <c r="AE143" s="2">
        <v>0.16580326750196339</v>
      </c>
      <c r="AF143" s="2">
        <v>0.1462586086768346</v>
      </c>
      <c r="AG143" s="2">
        <v>0.16592690554618161</v>
      </c>
      <c r="AH143" s="2">
        <v>0.22809896266339963</v>
      </c>
      <c r="AI143" s="2">
        <v>0.15351005399393497</v>
      </c>
      <c r="AJ143" s="2">
        <v>0.16113467737484027</v>
      </c>
      <c r="AK143" s="2">
        <v>0.11170438503951002</v>
      </c>
      <c r="AL143" s="2">
        <v>0.14547691111139277</v>
      </c>
      <c r="AM143" s="2">
        <v>0.17763204832346757</v>
      </c>
      <c r="AN143" t="s">
        <v>100</v>
      </c>
    </row>
    <row r="144" spans="2:40">
      <c r="B144" t="s">
        <v>77</v>
      </c>
      <c r="C144" t="s">
        <v>46</v>
      </c>
      <c r="D144" s="2">
        <v>60.546339914737977</v>
      </c>
      <c r="E144" s="2">
        <v>60.789599112326741</v>
      </c>
      <c r="F144" s="2">
        <v>61.47271582805584</v>
      </c>
      <c r="G144" s="2">
        <v>60.191259918664848</v>
      </c>
      <c r="H144" s="2">
        <v>60.200134841014034</v>
      </c>
      <c r="I144" s="2">
        <v>58.857858838426729</v>
      </c>
      <c r="J144" s="2">
        <v>58.173070593683391</v>
      </c>
      <c r="K144" s="2">
        <v>57.972332841254023</v>
      </c>
      <c r="L144" s="2">
        <v>56.815274650270588</v>
      </c>
      <c r="M144" s="2">
        <v>57.458264489165813</v>
      </c>
      <c r="N144" t="s">
        <v>102</v>
      </c>
      <c r="P144" t="s">
        <v>46</v>
      </c>
      <c r="Q144" s="2">
        <v>105.9467773694591</v>
      </c>
      <c r="R144" s="2">
        <v>93.383856845740013</v>
      </c>
      <c r="S144" s="2">
        <v>84.937143101615263</v>
      </c>
      <c r="T144" s="2">
        <v>75.219128878912429</v>
      </c>
      <c r="U144" s="2">
        <v>71.459456521884533</v>
      </c>
      <c r="V144" s="2">
        <v>65.55699030882397</v>
      </c>
      <c r="W144" s="2">
        <v>61.126535270944593</v>
      </c>
      <c r="X144" s="2">
        <v>58.446153158860007</v>
      </c>
      <c r="Y144" s="2">
        <v>55.765470228026871</v>
      </c>
      <c r="Z144" s="2">
        <v>57.115509997094392</v>
      </c>
      <c r="AA144" t="s">
        <v>114</v>
      </c>
      <c r="AC144" t="s">
        <v>46</v>
      </c>
      <c r="AD144" s="2">
        <v>37.846121187377406</v>
      </c>
      <c r="AE144" s="2">
        <v>39.458019060269976</v>
      </c>
      <c r="AF144" s="2">
        <v>42.225895858791183</v>
      </c>
      <c r="AG144" s="2">
        <v>47.459572776453243</v>
      </c>
      <c r="AH144" s="2">
        <v>48.026610679304902</v>
      </c>
      <c r="AI144" s="2">
        <v>47.623361157535683</v>
      </c>
      <c r="AJ144" s="2">
        <v>47.818768198766179</v>
      </c>
      <c r="AK144" s="2">
        <v>50.238509724097185</v>
      </c>
      <c r="AL144" s="2">
        <v>52.643582356433996</v>
      </c>
      <c r="AM144" s="2">
        <v>54.853061306525106</v>
      </c>
      <c r="AN144" t="s">
        <v>100</v>
      </c>
    </row>
    <row r="145" spans="2:40">
      <c r="B145" t="s">
        <v>77</v>
      </c>
      <c r="C145" t="s">
        <v>6</v>
      </c>
      <c r="D145" s="2">
        <v>9.1873000921795249</v>
      </c>
      <c r="E145" s="2">
        <v>9.0322080739310948</v>
      </c>
      <c r="F145" s="2">
        <v>8.2002159982012994</v>
      </c>
      <c r="G145" s="2">
        <v>7.6968280013865229</v>
      </c>
      <c r="H145" s="2">
        <v>7.1746273016493047</v>
      </c>
      <c r="I145" s="2">
        <v>7.2067648541417633</v>
      </c>
      <c r="J145" s="2">
        <v>6.3690146948612245</v>
      </c>
      <c r="K145" s="2">
        <v>5.8944468144860735</v>
      </c>
      <c r="L145" s="2">
        <v>5.1322812435755569</v>
      </c>
      <c r="M145" s="2">
        <v>5.0971711402494222</v>
      </c>
      <c r="N145" t="s">
        <v>102</v>
      </c>
      <c r="P145" t="s">
        <v>6</v>
      </c>
      <c r="Q145" s="2">
        <v>15.723620702853131</v>
      </c>
      <c r="R145" s="2">
        <v>13.266137969397413</v>
      </c>
      <c r="S145" s="2">
        <v>11.029957353629534</v>
      </c>
      <c r="T145" s="2">
        <v>8.8701275231016332</v>
      </c>
      <c r="U145" s="2">
        <v>7.5624164085861754</v>
      </c>
      <c r="V145" s="2">
        <v>7.0726102810322304</v>
      </c>
      <c r="W145" s="2">
        <v>5.9679395023108812</v>
      </c>
      <c r="X145" s="2">
        <v>5.0733504297076442</v>
      </c>
      <c r="Y145" s="2">
        <v>4.2829599347007017</v>
      </c>
      <c r="Z145" s="2">
        <v>4.2097817991267048</v>
      </c>
      <c r="AA145" t="s">
        <v>114</v>
      </c>
      <c r="AC145" t="s">
        <v>6</v>
      </c>
      <c r="AD145" s="2">
        <v>5.9191397868427238</v>
      </c>
      <c r="AE145" s="2">
        <v>6.0409979051926435</v>
      </c>
      <c r="AF145" s="2">
        <v>5.4578265449834849</v>
      </c>
      <c r="AG145" s="2">
        <v>6.1238828666410896</v>
      </c>
      <c r="AH145" s="2">
        <v>5.7160162256134237</v>
      </c>
      <c r="AI145" s="2">
        <v>6.9278827934993821</v>
      </c>
      <c r="AJ145" s="2">
        <v>6.1826483214360737</v>
      </c>
      <c r="AK145" s="2">
        <v>5.8711215113329489</v>
      </c>
      <c r="AL145" s="2">
        <v>5.1911644453373214</v>
      </c>
      <c r="AM145" s="2">
        <v>5.397375726144463</v>
      </c>
      <c r="AN145" t="s">
        <v>100</v>
      </c>
    </row>
    <row r="146" spans="2:40">
      <c r="B146" t="s">
        <v>77</v>
      </c>
      <c r="C146" t="s">
        <v>62</v>
      </c>
      <c r="D146" s="2">
        <v>0.73446431317720873</v>
      </c>
      <c r="E146" s="2">
        <v>0.75386797905382041</v>
      </c>
      <c r="F146" s="2">
        <v>0.77382894891885101</v>
      </c>
      <c r="G146" s="2">
        <v>0.8285859118575829</v>
      </c>
      <c r="H146" s="2">
        <v>0.88689660801401971</v>
      </c>
      <c r="I146" s="2">
        <v>0.90841012242058006</v>
      </c>
      <c r="J146" s="2">
        <v>0.83152665747131516</v>
      </c>
      <c r="K146" s="2">
        <v>0.88055414710302127</v>
      </c>
      <c r="L146" s="2">
        <v>0.96587004465549864</v>
      </c>
      <c r="M146" s="2">
        <v>0.95809796667908997</v>
      </c>
      <c r="N146" t="s">
        <v>102</v>
      </c>
      <c r="P146" t="s">
        <v>62</v>
      </c>
      <c r="Q146" s="2">
        <v>1.2803549009574837</v>
      </c>
      <c r="R146" s="2">
        <v>1.1222932402336196</v>
      </c>
      <c r="S146" s="2">
        <v>1.0044531512913748</v>
      </c>
      <c r="T146" s="2">
        <v>1.093983392686436</v>
      </c>
      <c r="U146" s="2">
        <v>1.1937944855122364</v>
      </c>
      <c r="V146" s="2">
        <v>1.1500868814586358</v>
      </c>
      <c r="W146" s="2">
        <v>0.83402344758081615</v>
      </c>
      <c r="X146" s="2">
        <v>0.95354918679658862</v>
      </c>
      <c r="Y146" s="2">
        <v>1.0832554048976963</v>
      </c>
      <c r="Z146" s="2">
        <v>1.1918278298779699</v>
      </c>
      <c r="AA146" t="s">
        <v>114</v>
      </c>
      <c r="AC146" t="s">
        <v>62</v>
      </c>
      <c r="AD146" s="2">
        <v>0.46151901928707134</v>
      </c>
      <c r="AE146" s="2">
        <v>0.50679408083497735</v>
      </c>
      <c r="AF146" s="2">
        <v>0.60279390495349539</v>
      </c>
      <c r="AG146" s="2">
        <v>0.62430877856219291</v>
      </c>
      <c r="AH146" s="2">
        <v>0.69098159796445702</v>
      </c>
      <c r="AI146" s="2">
        <v>0.62687105942300714</v>
      </c>
      <c r="AJ146" s="2">
        <v>0.64589940661656975</v>
      </c>
      <c r="AK146" s="2">
        <v>0.6170927687128438</v>
      </c>
      <c r="AL146" s="2">
        <v>1.0343211564054886</v>
      </c>
      <c r="AM146" s="2">
        <v>0.79163988075385794</v>
      </c>
      <c r="AN146" t="s">
        <v>100</v>
      </c>
    </row>
    <row r="147" spans="2:40">
      <c r="B147" t="s">
        <v>77</v>
      </c>
      <c r="C147" t="s">
        <v>56</v>
      </c>
      <c r="D147" s="2">
        <v>0.87307661016699845</v>
      </c>
      <c r="E147" s="2">
        <v>0.69429629492701894</v>
      </c>
      <c r="F147" s="2">
        <v>0.71006486854034023</v>
      </c>
      <c r="G147" s="2">
        <v>0.57016326173226772</v>
      </c>
      <c r="H147" s="2">
        <v>0.68211249485624337</v>
      </c>
      <c r="I147" s="2">
        <v>0.55621815285022635</v>
      </c>
      <c r="J147" s="2">
        <v>0.42941048530110282</v>
      </c>
      <c r="K147" s="2">
        <v>0.43656123926715162</v>
      </c>
      <c r="L147" s="2">
        <v>0.44621580006648731</v>
      </c>
      <c r="M147" s="2">
        <v>0.38722073508948451</v>
      </c>
      <c r="N147" t="s">
        <v>102</v>
      </c>
      <c r="P147" t="s">
        <v>56</v>
      </c>
      <c r="Q147" s="2">
        <v>1.4860328214393255</v>
      </c>
      <c r="R147" s="2">
        <v>1.0910592109356656</v>
      </c>
      <c r="S147" s="2">
        <v>0.74573796800187209</v>
      </c>
      <c r="T147" s="2">
        <v>0.66926646284589075</v>
      </c>
      <c r="U147" s="2">
        <v>0.71109391610882189</v>
      </c>
      <c r="V147" s="2">
        <v>0.61171765395840816</v>
      </c>
      <c r="W147" s="2">
        <v>0.35316380536295477</v>
      </c>
      <c r="X147" s="2">
        <v>0.39372730053046934</v>
      </c>
      <c r="Y147" s="2">
        <v>0.35392780521359773</v>
      </c>
      <c r="Z147" s="2">
        <v>0.32599798355873666</v>
      </c>
      <c r="AA147" t="s">
        <v>114</v>
      </c>
      <c r="AC147" t="s">
        <v>56</v>
      </c>
      <c r="AD147" s="2">
        <v>0.56659850453083527</v>
      </c>
      <c r="AE147" s="2">
        <v>0.41499200400145952</v>
      </c>
      <c r="AF147" s="2">
        <v>0.55243147201448439</v>
      </c>
      <c r="AG147" s="2">
        <v>0.39362192307265609</v>
      </c>
      <c r="AH147" s="2">
        <v>0.81265202443786944</v>
      </c>
      <c r="AI147" s="2">
        <v>0.42915033044532014</v>
      </c>
      <c r="AJ147" s="2">
        <v>0.33797502911380128</v>
      </c>
      <c r="AK147" s="2">
        <v>0.34136826531342135</v>
      </c>
      <c r="AL147" s="2">
        <v>0.62003481912731417</v>
      </c>
      <c r="AM147" s="2">
        <v>0.29481352197346139</v>
      </c>
      <c r="AN147" t="s">
        <v>100</v>
      </c>
    </row>
    <row r="148" spans="2:40">
      <c r="B148" t="s">
        <v>77</v>
      </c>
      <c r="C148" t="s">
        <v>63</v>
      </c>
      <c r="D148" s="2">
        <v>8.1895502260551645E-2</v>
      </c>
      <c r="E148" s="2">
        <v>0.14618629062713639</v>
      </c>
      <c r="F148" s="2">
        <v>0.16770251937233127</v>
      </c>
      <c r="G148" s="2">
        <v>0.24454279963585918</v>
      </c>
      <c r="H148" s="2">
        <v>0.24643722608370833</v>
      </c>
      <c r="I148" s="2">
        <v>0.17113705312777489</v>
      </c>
      <c r="J148" s="2">
        <v>0.1864715815928526</v>
      </c>
      <c r="K148" s="2">
        <v>0.24493330961029508</v>
      </c>
      <c r="L148" s="2">
        <v>0.34979622410719952</v>
      </c>
      <c r="M148" s="2">
        <v>0.45288266529972132</v>
      </c>
      <c r="N148" t="s">
        <v>102</v>
      </c>
      <c r="P148" t="s">
        <v>63</v>
      </c>
      <c r="Q148" s="2">
        <v>8.2352941176470629E-2</v>
      </c>
      <c r="R148" s="2">
        <v>0.27398553004089343</v>
      </c>
      <c r="S148" s="2">
        <v>0.30577330397399605</v>
      </c>
      <c r="T148" s="2">
        <v>0.40215587511514417</v>
      </c>
      <c r="U148" s="2">
        <v>0.31998514593554467</v>
      </c>
      <c r="V148" s="2">
        <v>0.17053674024566476</v>
      </c>
      <c r="W148" s="2">
        <v>0.19105142495768657</v>
      </c>
      <c r="X148" s="2">
        <v>0.28576005170614349</v>
      </c>
      <c r="Y148" s="2">
        <v>0.52464122404436975</v>
      </c>
      <c r="Z148" s="2">
        <v>0.6260058054815838</v>
      </c>
      <c r="AA148" t="s">
        <v>114</v>
      </c>
      <c r="AC148" t="s">
        <v>63</v>
      </c>
      <c r="AD148" s="2">
        <v>8.1666782802592097E-2</v>
      </c>
      <c r="AE148" s="2">
        <v>8.2263723530990318E-2</v>
      </c>
      <c r="AF148" s="2">
        <v>8.9882031456681055E-2</v>
      </c>
      <c r="AG148" s="2">
        <v>0.14279766167720576</v>
      </c>
      <c r="AH148" s="2">
        <v>0.17893691802597922</v>
      </c>
      <c r="AI148" s="2">
        <v>0.15521775644245978</v>
      </c>
      <c r="AJ148" s="2">
        <v>0.15114514951821761</v>
      </c>
      <c r="AK148" s="2">
        <v>0.19957302276988792</v>
      </c>
      <c r="AL148" s="2">
        <v>0.21151149947393938</v>
      </c>
      <c r="AM148" s="2">
        <v>0.35963306510298992</v>
      </c>
      <c r="AN148" t="s">
        <v>100</v>
      </c>
    </row>
    <row r="149" spans="2:40">
      <c r="B149" t="s">
        <v>77</v>
      </c>
      <c r="C149" t="s">
        <v>65</v>
      </c>
      <c r="D149" s="2">
        <v>17.392628491734769</v>
      </c>
      <c r="E149" s="2">
        <v>20.427806149514325</v>
      </c>
      <c r="F149" s="2">
        <v>23.250696456385121</v>
      </c>
      <c r="G149" s="2">
        <v>25.761369910162148</v>
      </c>
      <c r="H149" s="2">
        <v>27.778057035662638</v>
      </c>
      <c r="I149" s="2">
        <v>30.401446343730413</v>
      </c>
      <c r="J149" s="2">
        <v>33.087864790610766</v>
      </c>
      <c r="K149" s="2">
        <v>36.071793167320727</v>
      </c>
      <c r="L149" s="2">
        <v>38.010371948768089</v>
      </c>
      <c r="M149" s="2">
        <v>39.679365731950156</v>
      </c>
      <c r="N149" t="s">
        <v>102</v>
      </c>
      <c r="P149" t="s">
        <v>65</v>
      </c>
      <c r="Q149" s="2">
        <v>31.041945773508413</v>
      </c>
      <c r="R149" s="2">
        <v>33.227697025908292</v>
      </c>
      <c r="S149" s="2">
        <v>35.294242634286526</v>
      </c>
      <c r="T149" s="2">
        <v>37.340646962658376</v>
      </c>
      <c r="U149" s="2">
        <v>38.222311347151482</v>
      </c>
      <c r="V149" s="2">
        <v>39.927491528675816</v>
      </c>
      <c r="W149" s="2">
        <v>42.054393779217655</v>
      </c>
      <c r="X149" s="2">
        <v>44.37886222651592</v>
      </c>
      <c r="Y149" s="2">
        <v>44.706011913062596</v>
      </c>
      <c r="Z149" s="2">
        <v>44.672296210114084</v>
      </c>
      <c r="AA149" t="s">
        <v>114</v>
      </c>
      <c r="AC149" t="s">
        <v>65</v>
      </c>
      <c r="AD149" s="2">
        <v>10.567969850847948</v>
      </c>
      <c r="AE149" s="2">
        <v>13.157302295016265</v>
      </c>
      <c r="AF149" s="2">
        <v>15.727435544194082</v>
      </c>
      <c r="AG149" s="2">
        <v>17.963708630015812</v>
      </c>
      <c r="AH149" s="2">
        <v>20.081932843392512</v>
      </c>
      <c r="AI149" s="2">
        <v>22.262249021142875</v>
      </c>
      <c r="AJ149" s="2">
        <v>24.562450004852778</v>
      </c>
      <c r="AK149" s="2">
        <v>27.452266903932145</v>
      </c>
      <c r="AL149" s="2">
        <v>29.895128279872967</v>
      </c>
      <c r="AM149" s="2">
        <v>32.413322975070685</v>
      </c>
      <c r="AN149" t="s">
        <v>100</v>
      </c>
    </row>
    <row r="150" spans="2:40">
      <c r="B150" t="s">
        <v>78</v>
      </c>
      <c r="C150" t="s">
        <v>48</v>
      </c>
      <c r="D150" s="2">
        <v>40.260981880748069</v>
      </c>
      <c r="E150" s="2">
        <v>36.485616514478188</v>
      </c>
      <c r="F150" s="2">
        <v>33.574155390036161</v>
      </c>
      <c r="G150" s="2">
        <v>31.274273364635359</v>
      </c>
      <c r="H150" s="2">
        <v>29.279833447184725</v>
      </c>
      <c r="I150" s="2">
        <v>27.425697988277417</v>
      </c>
      <c r="J150" s="2">
        <v>26.369108163440309</v>
      </c>
      <c r="K150" s="2">
        <v>25.362218001944946</v>
      </c>
      <c r="L150" s="2">
        <v>24.302511426978025</v>
      </c>
      <c r="M150" s="2">
        <v>25.127908166688329</v>
      </c>
      <c r="N150" t="s">
        <v>102</v>
      </c>
      <c r="P150" t="s">
        <v>48</v>
      </c>
      <c r="Q150" s="2">
        <v>37.359506049494307</v>
      </c>
      <c r="R150" s="2">
        <v>35.620017696404538</v>
      </c>
      <c r="S150" s="2">
        <v>32.785085939500647</v>
      </c>
      <c r="T150" s="2">
        <v>30.133868926693854</v>
      </c>
      <c r="U150" s="2">
        <v>29.319110408402281</v>
      </c>
      <c r="V150" s="2">
        <v>28.810360027218046</v>
      </c>
      <c r="W150" s="2">
        <v>27.778739917711654</v>
      </c>
      <c r="X150" s="2">
        <v>26.197494812660654</v>
      </c>
      <c r="Y150" s="2">
        <v>25.059470461775444</v>
      </c>
      <c r="Z150" s="2">
        <v>25.48401325540588</v>
      </c>
      <c r="AA150" t="s">
        <v>114</v>
      </c>
      <c r="AC150" t="s">
        <v>48</v>
      </c>
      <c r="AD150" s="2">
        <v>41.711719796374936</v>
      </c>
      <c r="AE150" s="2">
        <v>36.854948904100688</v>
      </c>
      <c r="AF150" s="2">
        <v>33.813969417963314</v>
      </c>
      <c r="AG150" s="2">
        <v>31.557783996342732</v>
      </c>
      <c r="AH150" s="2">
        <v>28.907703387972727</v>
      </c>
      <c r="AI150" s="2">
        <v>26.587403910944285</v>
      </c>
      <c r="AJ150" s="2">
        <v>25.734961763545321</v>
      </c>
      <c r="AK150" s="2">
        <v>24.971539339865522</v>
      </c>
      <c r="AL150" s="2">
        <v>23.942900856417214</v>
      </c>
      <c r="AM150" s="2">
        <v>24.953186008019131</v>
      </c>
      <c r="AN150" t="s">
        <v>100</v>
      </c>
    </row>
    <row r="151" spans="2:40">
      <c r="B151" t="s">
        <v>78</v>
      </c>
      <c r="C151" t="s">
        <v>57</v>
      </c>
      <c r="D151" s="2">
        <v>734.15127070668859</v>
      </c>
      <c r="E151" s="2">
        <v>760.96114520196124</v>
      </c>
      <c r="F151" s="2">
        <v>779.4842050583153</v>
      </c>
      <c r="G151" s="2">
        <v>799.71661696447541</v>
      </c>
      <c r="H151" s="2">
        <v>816.37082161444698</v>
      </c>
      <c r="I151" s="2">
        <v>827.46922686811365</v>
      </c>
      <c r="J151" s="2">
        <v>840.35020394824551</v>
      </c>
      <c r="K151" s="2">
        <v>853.86017087845153</v>
      </c>
      <c r="L151" s="2">
        <v>869.43592255648741</v>
      </c>
      <c r="M151" s="2">
        <v>877.82481627790048</v>
      </c>
      <c r="N151" t="s">
        <v>102</v>
      </c>
      <c r="P151" t="s">
        <v>57</v>
      </c>
      <c r="Q151" s="2">
        <v>739.5990738320088</v>
      </c>
      <c r="R151" s="2">
        <v>764.32763246926379</v>
      </c>
      <c r="S151" s="2">
        <v>790.82026216970291</v>
      </c>
      <c r="T151" s="2">
        <v>812.25126148177912</v>
      </c>
      <c r="U151" s="2">
        <v>822.9195994108336</v>
      </c>
      <c r="V151" s="2">
        <v>836.19618942815907</v>
      </c>
      <c r="W151" s="2">
        <v>845.73565374016539</v>
      </c>
      <c r="X151" s="2">
        <v>858.69385767030599</v>
      </c>
      <c r="Y151" s="2">
        <v>869.49098600117281</v>
      </c>
      <c r="Z151" s="2">
        <v>881.59382914855951</v>
      </c>
      <c r="AA151" t="s">
        <v>114</v>
      </c>
      <c r="AC151" t="s">
        <v>57</v>
      </c>
      <c r="AD151" s="2">
        <v>731.59403581069512</v>
      </c>
      <c r="AE151" s="2">
        <v>757.6546753023066</v>
      </c>
      <c r="AF151" s="2">
        <v>771.136401200107</v>
      </c>
      <c r="AG151" s="2">
        <v>791.74534798467073</v>
      </c>
      <c r="AH151" s="2">
        <v>811.00892275777971</v>
      </c>
      <c r="AI151" s="2">
        <v>821.62583263619399</v>
      </c>
      <c r="AJ151" s="2">
        <v>835.76888397666198</v>
      </c>
      <c r="AK151" s="2">
        <v>850.83622741247348</v>
      </c>
      <c r="AL151" s="2">
        <v>868.72258932436057</v>
      </c>
      <c r="AM151" s="2">
        <v>875.38656959421667</v>
      </c>
      <c r="AN151" t="s">
        <v>100</v>
      </c>
    </row>
    <row r="152" spans="2:40">
      <c r="D152" s="2"/>
      <c r="E152" s="2"/>
      <c r="F152" s="2"/>
      <c r="G152" s="2"/>
      <c r="H152" s="2"/>
      <c r="I152" s="2"/>
      <c r="J152" s="2"/>
      <c r="K152" s="2"/>
      <c r="L152" s="2"/>
      <c r="Q152" s="2"/>
      <c r="R152" s="2"/>
      <c r="S152" s="2"/>
      <c r="T152" s="2"/>
      <c r="U152" s="2"/>
      <c r="V152" s="2"/>
      <c r="W152" s="2"/>
      <c r="X152" s="2"/>
      <c r="Y152" s="2"/>
      <c r="AD152" s="2"/>
      <c r="AE152" s="2"/>
      <c r="AF152" s="2"/>
      <c r="AG152" s="2"/>
      <c r="AH152" s="2"/>
      <c r="AI152" s="2"/>
      <c r="AJ152" s="2"/>
      <c r="AK152" s="2"/>
      <c r="AL152" s="2"/>
      <c r="AM152" s="2"/>
    </row>
    <row r="155" spans="2:40">
      <c r="B155" s="12"/>
    </row>
    <row r="156" spans="2:40">
      <c r="B156" s="12"/>
    </row>
    <row r="157" spans="2:40">
      <c r="B157" s="1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M159"/>
  <sheetViews>
    <sheetView workbookViewId="0">
      <selection activeCell="A77" sqref="A77:XFD77"/>
    </sheetView>
  </sheetViews>
  <sheetFormatPr defaultRowHeight="15"/>
  <cols>
    <col min="1" max="1" width="21.7109375" bestFit="1" customWidth="1"/>
    <col min="3" max="12" width="10.5703125" bestFit="1" customWidth="1"/>
  </cols>
  <sheetData>
    <row r="1" spans="1:13">
      <c r="A1" t="s">
        <v>88</v>
      </c>
      <c r="D1">
        <f>+'scenarijų aprašai'!E8</f>
        <v>1</v>
      </c>
    </row>
    <row r="2" spans="1:13">
      <c r="A2" t="s">
        <v>123</v>
      </c>
    </row>
    <row r="4" spans="1:13">
      <c r="A4" t="s">
        <v>101</v>
      </c>
      <c r="B4" t="s">
        <v>80</v>
      </c>
      <c r="C4" t="s">
        <v>0</v>
      </c>
      <c r="D4">
        <v>2019</v>
      </c>
      <c r="E4">
        <v>2020</v>
      </c>
      <c r="F4">
        <v>2021</v>
      </c>
      <c r="G4">
        <v>2022</v>
      </c>
      <c r="H4">
        <v>2023</v>
      </c>
      <c r="I4">
        <v>2024</v>
      </c>
      <c r="J4">
        <v>2025</v>
      </c>
      <c r="K4">
        <v>2026</v>
      </c>
      <c r="L4">
        <v>2027</v>
      </c>
      <c r="M4">
        <v>2028</v>
      </c>
    </row>
    <row r="5" spans="1:13">
      <c r="A5">
        <f>+$D$1</f>
        <v>1</v>
      </c>
      <c r="B5" t="s">
        <v>75</v>
      </c>
      <c r="C5" t="s">
        <v>37</v>
      </c>
      <c r="D5" s="2">
        <f>+CHOOSE($D$1,$F82,$E82,$D82)</f>
        <v>2.5</v>
      </c>
      <c r="E5" s="2">
        <f t="shared" ref="E5:M5" si="0">+CHOOSE($D$1,$F82,$E82,$D82)</f>
        <v>2.5</v>
      </c>
      <c r="F5" s="2">
        <f t="shared" si="0"/>
        <v>2.5</v>
      </c>
      <c r="G5" s="2">
        <f t="shared" si="0"/>
        <v>2.5</v>
      </c>
      <c r="H5" s="2">
        <f t="shared" si="0"/>
        <v>2.5</v>
      </c>
      <c r="I5" s="2">
        <f t="shared" si="0"/>
        <v>2.5</v>
      </c>
      <c r="J5" s="2">
        <f t="shared" si="0"/>
        <v>2.5</v>
      </c>
      <c r="K5" s="2">
        <f t="shared" si="0"/>
        <v>2.5</v>
      </c>
      <c r="L5" s="2">
        <f t="shared" si="0"/>
        <v>2.5</v>
      </c>
      <c r="M5" s="2">
        <f t="shared" si="0"/>
        <v>2.5</v>
      </c>
    </row>
    <row r="6" spans="1:13">
      <c r="A6">
        <f t="shared" ref="A6:A69" si="1">+$D$1</f>
        <v>1</v>
      </c>
      <c r="B6" t="s">
        <v>75</v>
      </c>
      <c r="C6" t="s">
        <v>11</v>
      </c>
      <c r="D6" s="2">
        <f t="shared" ref="D6:M6" si="2">+CHOOSE($D$1,$F83,$E83,$D83)</f>
        <v>0.375</v>
      </c>
      <c r="E6" s="2">
        <f t="shared" si="2"/>
        <v>0.375</v>
      </c>
      <c r="F6" s="2">
        <f t="shared" si="2"/>
        <v>0.375</v>
      </c>
      <c r="G6" s="2">
        <f t="shared" si="2"/>
        <v>0.375</v>
      </c>
      <c r="H6" s="2">
        <f t="shared" si="2"/>
        <v>0.375</v>
      </c>
      <c r="I6" s="2">
        <f t="shared" si="2"/>
        <v>0.375</v>
      </c>
      <c r="J6" s="2">
        <f t="shared" si="2"/>
        <v>0.375</v>
      </c>
      <c r="K6" s="2">
        <f t="shared" si="2"/>
        <v>0.375</v>
      </c>
      <c r="L6" s="2">
        <f t="shared" si="2"/>
        <v>0.375</v>
      </c>
      <c r="M6" s="2">
        <f t="shared" si="2"/>
        <v>0.375</v>
      </c>
    </row>
    <row r="7" spans="1:13">
      <c r="A7">
        <f t="shared" si="1"/>
        <v>1</v>
      </c>
      <c r="B7" t="s">
        <v>75</v>
      </c>
      <c r="C7" t="s">
        <v>25</v>
      </c>
      <c r="D7" s="2">
        <f t="shared" ref="D7:M7" si="3">+CHOOSE($D$1,$F84,$E84,$D84)</f>
        <v>7.25</v>
      </c>
      <c r="E7" s="2">
        <f t="shared" si="3"/>
        <v>7.25</v>
      </c>
      <c r="F7" s="2">
        <f t="shared" si="3"/>
        <v>7.25</v>
      </c>
      <c r="G7" s="2">
        <f t="shared" si="3"/>
        <v>7.25</v>
      </c>
      <c r="H7" s="2">
        <f t="shared" si="3"/>
        <v>7.25</v>
      </c>
      <c r="I7" s="2">
        <f t="shared" si="3"/>
        <v>7.25</v>
      </c>
      <c r="J7" s="2">
        <f t="shared" si="3"/>
        <v>7.25</v>
      </c>
      <c r="K7" s="2">
        <f t="shared" si="3"/>
        <v>7.25</v>
      </c>
      <c r="L7" s="2">
        <f t="shared" si="3"/>
        <v>7.25</v>
      </c>
      <c r="M7" s="2">
        <f t="shared" si="3"/>
        <v>7.25</v>
      </c>
    </row>
    <row r="8" spans="1:13">
      <c r="A8">
        <f t="shared" si="1"/>
        <v>1</v>
      </c>
      <c r="B8" t="s">
        <v>75</v>
      </c>
      <c r="C8" t="s">
        <v>13</v>
      </c>
      <c r="D8" s="2">
        <f t="shared" ref="D8:M8" si="4">+CHOOSE($D$1,$F85,$E85,$D85)</f>
        <v>12.625</v>
      </c>
      <c r="E8" s="2">
        <f t="shared" si="4"/>
        <v>12.625</v>
      </c>
      <c r="F8" s="2">
        <f t="shared" si="4"/>
        <v>12.625</v>
      </c>
      <c r="G8" s="2">
        <f t="shared" si="4"/>
        <v>12.625</v>
      </c>
      <c r="H8" s="2">
        <f t="shared" si="4"/>
        <v>12.625</v>
      </c>
      <c r="I8" s="2">
        <f t="shared" si="4"/>
        <v>12.625</v>
      </c>
      <c r="J8" s="2">
        <f t="shared" si="4"/>
        <v>12.625</v>
      </c>
      <c r="K8" s="2">
        <f t="shared" si="4"/>
        <v>12.625</v>
      </c>
      <c r="L8" s="2">
        <f t="shared" si="4"/>
        <v>12.625</v>
      </c>
      <c r="M8" s="2">
        <f t="shared" si="4"/>
        <v>12.625</v>
      </c>
    </row>
    <row r="9" spans="1:13">
      <c r="A9">
        <f t="shared" si="1"/>
        <v>1</v>
      </c>
      <c r="B9" t="s">
        <v>75</v>
      </c>
      <c r="C9" t="s">
        <v>33</v>
      </c>
      <c r="D9" s="2">
        <f t="shared" ref="D9:M9" si="5">+CHOOSE($D$1,$F86,$E86,$D86)</f>
        <v>0.75</v>
      </c>
      <c r="E9" s="2">
        <f t="shared" si="5"/>
        <v>0.75</v>
      </c>
      <c r="F9" s="2">
        <f t="shared" si="5"/>
        <v>0.75</v>
      </c>
      <c r="G9" s="2">
        <f t="shared" si="5"/>
        <v>0.75</v>
      </c>
      <c r="H9" s="2">
        <f t="shared" si="5"/>
        <v>0.75</v>
      </c>
      <c r="I9" s="2">
        <f t="shared" si="5"/>
        <v>0.75</v>
      </c>
      <c r="J9" s="2">
        <f t="shared" si="5"/>
        <v>0.75</v>
      </c>
      <c r="K9" s="2">
        <f t="shared" si="5"/>
        <v>0.75</v>
      </c>
      <c r="L9" s="2">
        <f t="shared" si="5"/>
        <v>0.75</v>
      </c>
      <c r="M9" s="2">
        <f t="shared" si="5"/>
        <v>0.75</v>
      </c>
    </row>
    <row r="10" spans="1:13">
      <c r="A10">
        <f t="shared" si="1"/>
        <v>1</v>
      </c>
      <c r="B10" t="s">
        <v>75</v>
      </c>
      <c r="C10" t="s">
        <v>58</v>
      </c>
      <c r="D10" s="2">
        <f t="shared" ref="D10:M10" si="6">+CHOOSE($D$1,$F87,$E87,$D87)</f>
        <v>11.958333333333334</v>
      </c>
      <c r="E10" s="2">
        <f t="shared" si="6"/>
        <v>11.958333333333334</v>
      </c>
      <c r="F10" s="2">
        <f t="shared" si="6"/>
        <v>11.958333333333334</v>
      </c>
      <c r="G10" s="2">
        <f t="shared" si="6"/>
        <v>11.958333333333334</v>
      </c>
      <c r="H10" s="2">
        <f t="shared" si="6"/>
        <v>11.958333333333334</v>
      </c>
      <c r="I10" s="2">
        <f t="shared" si="6"/>
        <v>11.958333333333334</v>
      </c>
      <c r="J10" s="2">
        <f t="shared" si="6"/>
        <v>11.958333333333334</v>
      </c>
      <c r="K10" s="2">
        <f t="shared" si="6"/>
        <v>11.958333333333334</v>
      </c>
      <c r="L10" s="2">
        <f t="shared" si="6"/>
        <v>11.958333333333334</v>
      </c>
      <c r="M10" s="2">
        <f t="shared" si="6"/>
        <v>11.958333333333334</v>
      </c>
    </row>
    <row r="11" spans="1:13">
      <c r="A11">
        <f t="shared" si="1"/>
        <v>1</v>
      </c>
      <c r="B11" t="s">
        <v>75</v>
      </c>
      <c r="C11" t="s">
        <v>14</v>
      </c>
      <c r="D11" s="2">
        <f t="shared" ref="D11:M11" si="7">+CHOOSE($D$1,$F88,$E88,$D88)</f>
        <v>3.75</v>
      </c>
      <c r="E11" s="2">
        <f t="shared" si="7"/>
        <v>3.75</v>
      </c>
      <c r="F11" s="2">
        <f t="shared" si="7"/>
        <v>3.75</v>
      </c>
      <c r="G11" s="2">
        <f t="shared" si="7"/>
        <v>3.75</v>
      </c>
      <c r="H11" s="2">
        <f t="shared" si="7"/>
        <v>3.75</v>
      </c>
      <c r="I11" s="2">
        <f t="shared" si="7"/>
        <v>3.75</v>
      </c>
      <c r="J11" s="2">
        <f t="shared" si="7"/>
        <v>3.75</v>
      </c>
      <c r="K11" s="2">
        <f t="shared" si="7"/>
        <v>3.75</v>
      </c>
      <c r="L11" s="2">
        <f t="shared" si="7"/>
        <v>3.75</v>
      </c>
      <c r="M11" s="2">
        <f t="shared" si="7"/>
        <v>3.75</v>
      </c>
    </row>
    <row r="12" spans="1:13">
      <c r="A12">
        <f t="shared" si="1"/>
        <v>1</v>
      </c>
      <c r="B12" t="s">
        <v>75</v>
      </c>
      <c r="C12" t="s">
        <v>5</v>
      </c>
      <c r="D12" s="2">
        <f t="shared" ref="D12:M12" si="8">+CHOOSE($D$1,$F89,$E89,$D89)</f>
        <v>4.25</v>
      </c>
      <c r="E12" s="2">
        <f t="shared" si="8"/>
        <v>4.25</v>
      </c>
      <c r="F12" s="2">
        <f t="shared" si="8"/>
        <v>4.25</v>
      </c>
      <c r="G12" s="2">
        <f t="shared" si="8"/>
        <v>4.25</v>
      </c>
      <c r="H12" s="2">
        <f t="shared" si="8"/>
        <v>4.25</v>
      </c>
      <c r="I12" s="2">
        <f t="shared" si="8"/>
        <v>4.25</v>
      </c>
      <c r="J12" s="2">
        <f t="shared" si="8"/>
        <v>4.25</v>
      </c>
      <c r="K12" s="2">
        <f t="shared" si="8"/>
        <v>4.25</v>
      </c>
      <c r="L12" s="2">
        <f t="shared" si="8"/>
        <v>4.25</v>
      </c>
      <c r="M12" s="2">
        <f t="shared" si="8"/>
        <v>4.25</v>
      </c>
    </row>
    <row r="13" spans="1:13">
      <c r="A13">
        <f t="shared" si="1"/>
        <v>1</v>
      </c>
      <c r="B13" t="s">
        <v>75</v>
      </c>
      <c r="C13" t="s">
        <v>30</v>
      </c>
      <c r="D13" s="2">
        <f t="shared" ref="D13:M13" si="9">+CHOOSE($D$1,$F90,$E90,$D90)</f>
        <v>0.20833333333333331</v>
      </c>
      <c r="E13" s="2">
        <f t="shared" si="9"/>
        <v>0.20833333333333331</v>
      </c>
      <c r="F13" s="2">
        <f t="shared" si="9"/>
        <v>0.20833333333333331</v>
      </c>
      <c r="G13" s="2">
        <f t="shared" si="9"/>
        <v>0.20833333333333331</v>
      </c>
      <c r="H13" s="2">
        <f t="shared" si="9"/>
        <v>0.20833333333333331</v>
      </c>
      <c r="I13" s="2">
        <f t="shared" si="9"/>
        <v>0.20833333333333331</v>
      </c>
      <c r="J13" s="2">
        <f t="shared" si="9"/>
        <v>0.20833333333333331</v>
      </c>
      <c r="K13" s="2">
        <f t="shared" si="9"/>
        <v>0.20833333333333331</v>
      </c>
      <c r="L13" s="2">
        <f t="shared" si="9"/>
        <v>0.20833333333333331</v>
      </c>
      <c r="M13" s="2">
        <f t="shared" si="9"/>
        <v>0.20833333333333331</v>
      </c>
    </row>
    <row r="14" spans="1:13">
      <c r="A14">
        <f t="shared" si="1"/>
        <v>1</v>
      </c>
      <c r="B14" t="s">
        <v>75</v>
      </c>
      <c r="C14" t="s">
        <v>19</v>
      </c>
      <c r="D14" s="2">
        <f t="shared" ref="D14:M14" si="10">+CHOOSE($D$1,$F91,$E91,$D91)</f>
        <v>1</v>
      </c>
      <c r="E14" s="2">
        <f t="shared" si="10"/>
        <v>1</v>
      </c>
      <c r="F14" s="2">
        <f t="shared" si="10"/>
        <v>1</v>
      </c>
      <c r="G14" s="2">
        <f t="shared" si="10"/>
        <v>1</v>
      </c>
      <c r="H14" s="2">
        <f t="shared" si="10"/>
        <v>1</v>
      </c>
      <c r="I14" s="2">
        <f t="shared" si="10"/>
        <v>1</v>
      </c>
      <c r="J14" s="2">
        <f t="shared" si="10"/>
        <v>1</v>
      </c>
      <c r="K14" s="2">
        <f t="shared" si="10"/>
        <v>1</v>
      </c>
      <c r="L14" s="2">
        <f t="shared" si="10"/>
        <v>1</v>
      </c>
      <c r="M14" s="2">
        <f t="shared" si="10"/>
        <v>1</v>
      </c>
    </row>
    <row r="15" spans="1:13">
      <c r="A15">
        <f t="shared" si="1"/>
        <v>1</v>
      </c>
      <c r="B15" t="s">
        <v>75</v>
      </c>
      <c r="C15" t="s">
        <v>20</v>
      </c>
      <c r="D15" s="2">
        <f t="shared" ref="D15:M15" si="11">+CHOOSE($D$1,$F92,$E92,$D92)</f>
        <v>2.166666666666667</v>
      </c>
      <c r="E15" s="2">
        <f t="shared" si="11"/>
        <v>2.166666666666667</v>
      </c>
      <c r="F15" s="2">
        <f t="shared" si="11"/>
        <v>2.166666666666667</v>
      </c>
      <c r="G15" s="2">
        <f t="shared" si="11"/>
        <v>2.166666666666667</v>
      </c>
      <c r="H15" s="2">
        <f t="shared" si="11"/>
        <v>2.166666666666667</v>
      </c>
      <c r="I15" s="2">
        <f t="shared" si="11"/>
        <v>2.166666666666667</v>
      </c>
      <c r="J15" s="2">
        <f t="shared" si="11"/>
        <v>2.166666666666667</v>
      </c>
      <c r="K15" s="2">
        <f t="shared" si="11"/>
        <v>2.166666666666667</v>
      </c>
      <c r="L15" s="2">
        <f t="shared" si="11"/>
        <v>2.166666666666667</v>
      </c>
      <c r="M15" s="2">
        <f t="shared" si="11"/>
        <v>2.166666666666667</v>
      </c>
    </row>
    <row r="16" spans="1:13">
      <c r="A16">
        <f t="shared" si="1"/>
        <v>1</v>
      </c>
      <c r="B16" t="s">
        <v>75</v>
      </c>
      <c r="C16" t="s">
        <v>64</v>
      </c>
      <c r="D16" s="2">
        <f t="shared" ref="D16:M16" si="12">+CHOOSE($D$1,$F93,$E93,$D93)</f>
        <v>0.75</v>
      </c>
      <c r="E16" s="2">
        <f t="shared" si="12"/>
        <v>0.75</v>
      </c>
      <c r="F16" s="2">
        <f t="shared" si="12"/>
        <v>0.75</v>
      </c>
      <c r="G16" s="2">
        <f t="shared" si="12"/>
        <v>0.75</v>
      </c>
      <c r="H16" s="2">
        <f t="shared" si="12"/>
        <v>0.75</v>
      </c>
      <c r="I16" s="2">
        <f t="shared" si="12"/>
        <v>0.75</v>
      </c>
      <c r="J16" s="2">
        <f t="shared" si="12"/>
        <v>0.75</v>
      </c>
      <c r="K16" s="2">
        <f t="shared" si="12"/>
        <v>0.75</v>
      </c>
      <c r="L16" s="2">
        <f t="shared" si="12"/>
        <v>0.75</v>
      </c>
      <c r="M16" s="2">
        <f t="shared" si="12"/>
        <v>0.75</v>
      </c>
    </row>
    <row r="17" spans="1:13">
      <c r="A17">
        <f t="shared" si="1"/>
        <v>1</v>
      </c>
      <c r="B17" t="s">
        <v>75</v>
      </c>
      <c r="C17" t="s">
        <v>71</v>
      </c>
      <c r="D17" s="2">
        <f t="shared" ref="D17:M17" si="13">+CHOOSE($D$1,$F94,$E94,$D94)</f>
        <v>0.625</v>
      </c>
      <c r="E17" s="2">
        <f t="shared" si="13"/>
        <v>0.625</v>
      </c>
      <c r="F17" s="2">
        <f t="shared" si="13"/>
        <v>0.625</v>
      </c>
      <c r="G17" s="2">
        <f t="shared" si="13"/>
        <v>0.625</v>
      </c>
      <c r="H17" s="2">
        <f t="shared" si="13"/>
        <v>0.625</v>
      </c>
      <c r="I17" s="2">
        <f t="shared" si="13"/>
        <v>0.625</v>
      </c>
      <c r="J17" s="2">
        <f t="shared" si="13"/>
        <v>0.625</v>
      </c>
      <c r="K17" s="2">
        <f t="shared" si="13"/>
        <v>0.625</v>
      </c>
      <c r="L17" s="2">
        <f t="shared" si="13"/>
        <v>0.625</v>
      </c>
      <c r="M17" s="2">
        <f t="shared" si="13"/>
        <v>0.625</v>
      </c>
    </row>
    <row r="18" spans="1:13">
      <c r="A18">
        <f t="shared" si="1"/>
        <v>1</v>
      </c>
      <c r="B18" t="s">
        <v>75</v>
      </c>
      <c r="C18" t="s">
        <v>50</v>
      </c>
      <c r="D18" s="2">
        <f t="shared" ref="D18:M18" si="14">+CHOOSE($D$1,$F95,$E95,$D95)</f>
        <v>0.75</v>
      </c>
      <c r="E18" s="2">
        <f t="shared" si="14"/>
        <v>0.75</v>
      </c>
      <c r="F18" s="2">
        <f t="shared" si="14"/>
        <v>0.75</v>
      </c>
      <c r="G18" s="2">
        <f t="shared" si="14"/>
        <v>0.75</v>
      </c>
      <c r="H18" s="2">
        <f t="shared" si="14"/>
        <v>0.75</v>
      </c>
      <c r="I18" s="2">
        <f t="shared" si="14"/>
        <v>0.75</v>
      </c>
      <c r="J18" s="2">
        <f t="shared" si="14"/>
        <v>0.75</v>
      </c>
      <c r="K18" s="2">
        <f t="shared" si="14"/>
        <v>0.75</v>
      </c>
      <c r="L18" s="2">
        <f t="shared" si="14"/>
        <v>0.75</v>
      </c>
      <c r="M18" s="2">
        <f t="shared" si="14"/>
        <v>0.75</v>
      </c>
    </row>
    <row r="19" spans="1:13">
      <c r="A19">
        <f t="shared" si="1"/>
        <v>1</v>
      </c>
      <c r="B19" t="s">
        <v>75</v>
      </c>
      <c r="C19" t="s">
        <v>7</v>
      </c>
      <c r="D19" s="2">
        <f t="shared" ref="D19:M19" si="15">+CHOOSE($D$1,$F96,$E96,$D96)</f>
        <v>1.125</v>
      </c>
      <c r="E19" s="2">
        <f t="shared" si="15"/>
        <v>1.125</v>
      </c>
      <c r="F19" s="2">
        <f t="shared" si="15"/>
        <v>1.125</v>
      </c>
      <c r="G19" s="2">
        <f t="shared" si="15"/>
        <v>1.125</v>
      </c>
      <c r="H19" s="2">
        <f t="shared" si="15"/>
        <v>1.125</v>
      </c>
      <c r="I19" s="2">
        <f t="shared" si="15"/>
        <v>1.125</v>
      </c>
      <c r="J19" s="2">
        <f t="shared" si="15"/>
        <v>1.125</v>
      </c>
      <c r="K19" s="2">
        <f t="shared" si="15"/>
        <v>1.125</v>
      </c>
      <c r="L19" s="2">
        <f t="shared" si="15"/>
        <v>1.125</v>
      </c>
      <c r="M19" s="2">
        <f t="shared" si="15"/>
        <v>1.125</v>
      </c>
    </row>
    <row r="20" spans="1:13">
      <c r="A20">
        <f t="shared" si="1"/>
        <v>1</v>
      </c>
      <c r="B20" t="s">
        <v>75</v>
      </c>
      <c r="C20" t="s">
        <v>8</v>
      </c>
      <c r="D20" s="2">
        <f t="shared" ref="D20:M20" si="16">+CHOOSE($D$1,$F97,$E97,$D97)</f>
        <v>6.625</v>
      </c>
      <c r="E20" s="2">
        <f t="shared" si="16"/>
        <v>6.625</v>
      </c>
      <c r="F20" s="2">
        <f t="shared" si="16"/>
        <v>6.625</v>
      </c>
      <c r="G20" s="2">
        <f t="shared" si="16"/>
        <v>6.625</v>
      </c>
      <c r="H20" s="2">
        <f t="shared" si="16"/>
        <v>6.625</v>
      </c>
      <c r="I20" s="2">
        <f t="shared" si="16"/>
        <v>6.625</v>
      </c>
      <c r="J20" s="2">
        <f t="shared" si="16"/>
        <v>6.625</v>
      </c>
      <c r="K20" s="2">
        <f t="shared" si="16"/>
        <v>6.625</v>
      </c>
      <c r="L20" s="2">
        <f t="shared" si="16"/>
        <v>6.625</v>
      </c>
      <c r="M20" s="2">
        <f t="shared" si="16"/>
        <v>6.625</v>
      </c>
    </row>
    <row r="21" spans="1:13">
      <c r="A21">
        <f t="shared" si="1"/>
        <v>1</v>
      </c>
      <c r="B21" t="s">
        <v>75</v>
      </c>
      <c r="C21" t="s">
        <v>72</v>
      </c>
      <c r="D21" s="2">
        <f t="shared" ref="D21:M21" si="17">+CHOOSE($D$1,$F98,$E98,$D98)</f>
        <v>0</v>
      </c>
      <c r="E21" s="2">
        <f t="shared" si="17"/>
        <v>0</v>
      </c>
      <c r="F21" s="2">
        <f t="shared" si="17"/>
        <v>0</v>
      </c>
      <c r="G21" s="2">
        <f t="shared" si="17"/>
        <v>0</v>
      </c>
      <c r="H21" s="2">
        <f t="shared" si="17"/>
        <v>0</v>
      </c>
      <c r="I21" s="2">
        <f t="shared" si="17"/>
        <v>0</v>
      </c>
      <c r="J21" s="2">
        <f t="shared" si="17"/>
        <v>0</v>
      </c>
      <c r="K21" s="2">
        <f t="shared" si="17"/>
        <v>0</v>
      </c>
      <c r="L21" s="2">
        <f t="shared" si="17"/>
        <v>0</v>
      </c>
      <c r="M21" s="2">
        <f t="shared" si="17"/>
        <v>0</v>
      </c>
    </row>
    <row r="22" spans="1:13">
      <c r="A22">
        <f t="shared" si="1"/>
        <v>1</v>
      </c>
      <c r="B22" t="s">
        <v>75</v>
      </c>
      <c r="C22" t="s">
        <v>53</v>
      </c>
      <c r="D22" s="2">
        <f t="shared" ref="D22:M22" si="18">+CHOOSE($D$1,$F99,$E99,$D99)</f>
        <v>0.375</v>
      </c>
      <c r="E22" s="2">
        <f t="shared" si="18"/>
        <v>0.375</v>
      </c>
      <c r="F22" s="2">
        <f t="shared" si="18"/>
        <v>0.375</v>
      </c>
      <c r="G22" s="2">
        <f t="shared" si="18"/>
        <v>0.375</v>
      </c>
      <c r="H22" s="2">
        <f t="shared" si="18"/>
        <v>0.375</v>
      </c>
      <c r="I22" s="2">
        <f t="shared" si="18"/>
        <v>0.375</v>
      </c>
      <c r="J22" s="2">
        <f t="shared" si="18"/>
        <v>0.375</v>
      </c>
      <c r="K22" s="2">
        <f t="shared" si="18"/>
        <v>0.375</v>
      </c>
      <c r="L22" s="2">
        <f t="shared" si="18"/>
        <v>0.375</v>
      </c>
      <c r="M22" s="2">
        <f t="shared" si="18"/>
        <v>0.375</v>
      </c>
    </row>
    <row r="23" spans="1:13">
      <c r="A23">
        <f t="shared" si="1"/>
        <v>1</v>
      </c>
      <c r="B23" t="s">
        <v>75</v>
      </c>
      <c r="C23" t="s">
        <v>49</v>
      </c>
      <c r="D23" s="2">
        <f t="shared" ref="D23:M23" si="19">+CHOOSE($D$1,$F100,$E100,$D100)</f>
        <v>1.25</v>
      </c>
      <c r="E23" s="2">
        <f t="shared" si="19"/>
        <v>1.25</v>
      </c>
      <c r="F23" s="2">
        <f t="shared" si="19"/>
        <v>1.25</v>
      </c>
      <c r="G23" s="2">
        <f t="shared" si="19"/>
        <v>1.25</v>
      </c>
      <c r="H23" s="2">
        <f t="shared" si="19"/>
        <v>1.25</v>
      </c>
      <c r="I23" s="2">
        <f t="shared" si="19"/>
        <v>1.25</v>
      </c>
      <c r="J23" s="2">
        <f t="shared" si="19"/>
        <v>1.25</v>
      </c>
      <c r="K23" s="2">
        <f t="shared" si="19"/>
        <v>1.25</v>
      </c>
      <c r="L23" s="2">
        <f t="shared" si="19"/>
        <v>1.25</v>
      </c>
      <c r="M23" s="2">
        <f t="shared" si="19"/>
        <v>1.25</v>
      </c>
    </row>
    <row r="24" spans="1:13">
      <c r="A24">
        <f t="shared" si="1"/>
        <v>1</v>
      </c>
      <c r="B24" t="s">
        <v>75</v>
      </c>
      <c r="C24" t="s">
        <v>43</v>
      </c>
      <c r="D24" s="2">
        <f t="shared" ref="D24:M24" si="20">+CHOOSE($D$1,$F101,$E101,$D101)</f>
        <v>1.2083333333333333</v>
      </c>
      <c r="E24" s="2">
        <f t="shared" si="20"/>
        <v>1.2083333333333333</v>
      </c>
      <c r="F24" s="2">
        <f t="shared" si="20"/>
        <v>1.2083333333333333</v>
      </c>
      <c r="G24" s="2">
        <f t="shared" si="20"/>
        <v>1.2083333333333333</v>
      </c>
      <c r="H24" s="2">
        <f t="shared" si="20"/>
        <v>1.2083333333333333</v>
      </c>
      <c r="I24" s="2">
        <f t="shared" si="20"/>
        <v>1.2083333333333333</v>
      </c>
      <c r="J24" s="2">
        <f t="shared" si="20"/>
        <v>1.2083333333333333</v>
      </c>
      <c r="K24" s="2">
        <f t="shared" si="20"/>
        <v>1.2083333333333333</v>
      </c>
      <c r="L24" s="2">
        <f t="shared" si="20"/>
        <v>1.2083333333333333</v>
      </c>
      <c r="M24" s="2">
        <f t="shared" si="20"/>
        <v>1.2083333333333333</v>
      </c>
    </row>
    <row r="25" spans="1:13">
      <c r="A25">
        <f t="shared" si="1"/>
        <v>1</v>
      </c>
      <c r="B25" t="s">
        <v>75</v>
      </c>
      <c r="C25" t="s">
        <v>36</v>
      </c>
      <c r="D25" s="2">
        <f t="shared" ref="D25:M25" si="21">+CHOOSE($D$1,$F102,$E102,$D102)</f>
        <v>1.8333333333333335</v>
      </c>
      <c r="E25" s="2">
        <f t="shared" si="21"/>
        <v>1.8333333333333335</v>
      </c>
      <c r="F25" s="2">
        <f t="shared" si="21"/>
        <v>1.8333333333333335</v>
      </c>
      <c r="G25" s="2">
        <f t="shared" si="21"/>
        <v>1.8333333333333335</v>
      </c>
      <c r="H25" s="2">
        <f t="shared" si="21"/>
        <v>1.8333333333333335</v>
      </c>
      <c r="I25" s="2">
        <f t="shared" si="21"/>
        <v>1.8333333333333335</v>
      </c>
      <c r="J25" s="2">
        <f t="shared" si="21"/>
        <v>1.8333333333333335</v>
      </c>
      <c r="K25" s="2">
        <f t="shared" si="21"/>
        <v>1.8333333333333335</v>
      </c>
      <c r="L25" s="2">
        <f t="shared" si="21"/>
        <v>1.8333333333333335</v>
      </c>
      <c r="M25" s="2">
        <f t="shared" si="21"/>
        <v>1.8333333333333335</v>
      </c>
    </row>
    <row r="26" spans="1:13">
      <c r="A26">
        <f t="shared" si="1"/>
        <v>1</v>
      </c>
      <c r="B26" t="s">
        <v>75</v>
      </c>
      <c r="C26" t="s">
        <v>24</v>
      </c>
      <c r="D26" s="2">
        <f t="shared" ref="D26:M26" si="22">+CHOOSE($D$1,$F103,$E103,$D103)</f>
        <v>0.375</v>
      </c>
      <c r="E26" s="2">
        <f t="shared" si="22"/>
        <v>0.375</v>
      </c>
      <c r="F26" s="2">
        <f t="shared" si="22"/>
        <v>0.375</v>
      </c>
      <c r="G26" s="2">
        <f t="shared" si="22"/>
        <v>0.375</v>
      </c>
      <c r="H26" s="2">
        <f t="shared" si="22"/>
        <v>0.375</v>
      </c>
      <c r="I26" s="2">
        <f t="shared" si="22"/>
        <v>0.375</v>
      </c>
      <c r="J26" s="2">
        <f t="shared" si="22"/>
        <v>0.375</v>
      </c>
      <c r="K26" s="2">
        <f t="shared" si="22"/>
        <v>0.375</v>
      </c>
      <c r="L26" s="2">
        <f t="shared" si="22"/>
        <v>0.375</v>
      </c>
      <c r="M26" s="2">
        <f t="shared" si="22"/>
        <v>0.375</v>
      </c>
    </row>
    <row r="27" spans="1:13">
      <c r="A27">
        <f t="shared" si="1"/>
        <v>1</v>
      </c>
      <c r="B27" t="s">
        <v>75</v>
      </c>
      <c r="C27" t="s">
        <v>10</v>
      </c>
      <c r="D27" s="2">
        <f t="shared" ref="D27:M27" si="23">+CHOOSE($D$1,$F104,$E104,$D104)</f>
        <v>3.375</v>
      </c>
      <c r="E27" s="2">
        <f t="shared" si="23"/>
        <v>3.375</v>
      </c>
      <c r="F27" s="2">
        <f t="shared" si="23"/>
        <v>3.375</v>
      </c>
      <c r="G27" s="2">
        <f t="shared" si="23"/>
        <v>3.375</v>
      </c>
      <c r="H27" s="2">
        <f t="shared" si="23"/>
        <v>3.375</v>
      </c>
      <c r="I27" s="2">
        <f t="shared" si="23"/>
        <v>3.375</v>
      </c>
      <c r="J27" s="2">
        <f t="shared" si="23"/>
        <v>3.375</v>
      </c>
      <c r="K27" s="2">
        <f t="shared" si="23"/>
        <v>3.375</v>
      </c>
      <c r="L27" s="2">
        <f t="shared" si="23"/>
        <v>3.375</v>
      </c>
      <c r="M27" s="2">
        <f t="shared" si="23"/>
        <v>3.375</v>
      </c>
    </row>
    <row r="28" spans="1:13">
      <c r="A28">
        <f t="shared" si="1"/>
        <v>1</v>
      </c>
      <c r="B28" t="s">
        <v>75</v>
      </c>
      <c r="C28" t="s">
        <v>12</v>
      </c>
      <c r="D28" s="2">
        <f t="shared" ref="D28:M28" si="24">+CHOOSE($D$1,$F105,$E105,$D105)</f>
        <v>5.375</v>
      </c>
      <c r="E28" s="2">
        <f t="shared" si="24"/>
        <v>5.375</v>
      </c>
      <c r="F28" s="2">
        <f t="shared" si="24"/>
        <v>5.375</v>
      </c>
      <c r="G28" s="2">
        <f t="shared" si="24"/>
        <v>5.375</v>
      </c>
      <c r="H28" s="2">
        <f t="shared" si="24"/>
        <v>5.375</v>
      </c>
      <c r="I28" s="2">
        <f t="shared" si="24"/>
        <v>5.375</v>
      </c>
      <c r="J28" s="2">
        <f t="shared" si="24"/>
        <v>5.375</v>
      </c>
      <c r="K28" s="2">
        <f t="shared" si="24"/>
        <v>5.375</v>
      </c>
      <c r="L28" s="2">
        <f t="shared" si="24"/>
        <v>5.375</v>
      </c>
      <c r="M28" s="2">
        <f t="shared" si="24"/>
        <v>5.375</v>
      </c>
    </row>
    <row r="29" spans="1:13">
      <c r="A29">
        <f t="shared" si="1"/>
        <v>1</v>
      </c>
      <c r="B29" t="s">
        <v>75</v>
      </c>
      <c r="C29" t="s">
        <v>47</v>
      </c>
      <c r="D29" s="2">
        <f t="shared" ref="D29:M29" si="25">+CHOOSE($D$1,$F106,$E106,$D106)</f>
        <v>1.7500000000000002</v>
      </c>
      <c r="E29" s="2">
        <f t="shared" si="25"/>
        <v>1.7500000000000002</v>
      </c>
      <c r="F29" s="2">
        <f t="shared" si="25"/>
        <v>1.7500000000000002</v>
      </c>
      <c r="G29" s="2">
        <f t="shared" si="25"/>
        <v>1.7500000000000002</v>
      </c>
      <c r="H29" s="2">
        <f t="shared" si="25"/>
        <v>1.7500000000000002</v>
      </c>
      <c r="I29" s="2">
        <f t="shared" si="25"/>
        <v>1.7500000000000002</v>
      </c>
      <c r="J29" s="2">
        <f t="shared" si="25"/>
        <v>1.7500000000000002</v>
      </c>
      <c r="K29" s="2">
        <f t="shared" si="25"/>
        <v>1.7500000000000002</v>
      </c>
      <c r="L29" s="2">
        <f t="shared" si="25"/>
        <v>1.7500000000000002</v>
      </c>
      <c r="M29" s="2">
        <f t="shared" si="25"/>
        <v>1.7500000000000002</v>
      </c>
    </row>
    <row r="30" spans="1:13">
      <c r="A30">
        <f t="shared" si="1"/>
        <v>1</v>
      </c>
      <c r="B30" t="s">
        <v>75</v>
      </c>
      <c r="C30" t="s">
        <v>39</v>
      </c>
      <c r="D30" s="2">
        <f t="shared" ref="D30:M30" si="26">+CHOOSE($D$1,$F107,$E107,$D107)</f>
        <v>0.875</v>
      </c>
      <c r="E30" s="2">
        <f t="shared" si="26"/>
        <v>0.875</v>
      </c>
      <c r="F30" s="2">
        <f t="shared" si="26"/>
        <v>0.875</v>
      </c>
      <c r="G30" s="2">
        <f t="shared" si="26"/>
        <v>0.875</v>
      </c>
      <c r="H30" s="2">
        <f t="shared" si="26"/>
        <v>0.875</v>
      </c>
      <c r="I30" s="2">
        <f t="shared" si="26"/>
        <v>0.875</v>
      </c>
      <c r="J30" s="2">
        <f t="shared" si="26"/>
        <v>0.875</v>
      </c>
      <c r="K30" s="2">
        <f t="shared" si="26"/>
        <v>0.875</v>
      </c>
      <c r="L30" s="2">
        <f t="shared" si="26"/>
        <v>0.875</v>
      </c>
      <c r="M30" s="2">
        <f t="shared" si="26"/>
        <v>0.875</v>
      </c>
    </row>
    <row r="31" spans="1:13">
      <c r="A31">
        <f t="shared" si="1"/>
        <v>1</v>
      </c>
      <c r="B31" t="s">
        <v>75</v>
      </c>
      <c r="C31" t="s">
        <v>38</v>
      </c>
      <c r="D31" s="2">
        <f t="shared" ref="D31:M31" si="27">+CHOOSE($D$1,$F108,$E108,$D108)</f>
        <v>8</v>
      </c>
      <c r="E31" s="2">
        <f t="shared" si="27"/>
        <v>8</v>
      </c>
      <c r="F31" s="2">
        <f t="shared" si="27"/>
        <v>8</v>
      </c>
      <c r="G31" s="2">
        <f t="shared" si="27"/>
        <v>8</v>
      </c>
      <c r="H31" s="2">
        <f t="shared" si="27"/>
        <v>8</v>
      </c>
      <c r="I31" s="2">
        <f t="shared" si="27"/>
        <v>8</v>
      </c>
      <c r="J31" s="2">
        <f t="shared" si="27"/>
        <v>8</v>
      </c>
      <c r="K31" s="2">
        <f t="shared" si="27"/>
        <v>8</v>
      </c>
      <c r="L31" s="2">
        <f t="shared" si="27"/>
        <v>8</v>
      </c>
      <c r="M31" s="2">
        <f t="shared" si="27"/>
        <v>8</v>
      </c>
    </row>
    <row r="32" spans="1:13">
      <c r="A32">
        <f t="shared" si="1"/>
        <v>1</v>
      </c>
      <c r="B32" t="s">
        <v>75</v>
      </c>
      <c r="C32" t="s">
        <v>9</v>
      </c>
      <c r="D32" s="2">
        <f t="shared" ref="D32:M32" si="28">+CHOOSE($D$1,$F109,$E109,$D109)</f>
        <v>4</v>
      </c>
      <c r="E32" s="2">
        <f t="shared" si="28"/>
        <v>4</v>
      </c>
      <c r="F32" s="2">
        <f t="shared" si="28"/>
        <v>4</v>
      </c>
      <c r="G32" s="2">
        <f t="shared" si="28"/>
        <v>4</v>
      </c>
      <c r="H32" s="2">
        <f t="shared" si="28"/>
        <v>4</v>
      </c>
      <c r="I32" s="2">
        <f t="shared" si="28"/>
        <v>4</v>
      </c>
      <c r="J32" s="2">
        <f t="shared" si="28"/>
        <v>4</v>
      </c>
      <c r="K32" s="2">
        <f t="shared" si="28"/>
        <v>4</v>
      </c>
      <c r="L32" s="2">
        <f t="shared" si="28"/>
        <v>4</v>
      </c>
      <c r="M32" s="2">
        <f t="shared" si="28"/>
        <v>4</v>
      </c>
    </row>
    <row r="33" spans="1:13">
      <c r="A33">
        <f t="shared" si="1"/>
        <v>1</v>
      </c>
      <c r="B33" t="s">
        <v>75</v>
      </c>
      <c r="C33" t="s">
        <v>66</v>
      </c>
      <c r="D33" s="2">
        <f t="shared" ref="D33:M33" si="29">+CHOOSE($D$1,$F110,$E110,$D110)</f>
        <v>2.375</v>
      </c>
      <c r="E33" s="2">
        <f t="shared" si="29"/>
        <v>2.375</v>
      </c>
      <c r="F33" s="2">
        <f t="shared" si="29"/>
        <v>2.375</v>
      </c>
      <c r="G33" s="2">
        <f t="shared" si="29"/>
        <v>2.375</v>
      </c>
      <c r="H33" s="2">
        <f t="shared" si="29"/>
        <v>2.375</v>
      </c>
      <c r="I33" s="2">
        <f t="shared" si="29"/>
        <v>2.375</v>
      </c>
      <c r="J33" s="2">
        <f t="shared" si="29"/>
        <v>2.375</v>
      </c>
      <c r="K33" s="2">
        <f t="shared" si="29"/>
        <v>2.375</v>
      </c>
      <c r="L33" s="2">
        <f t="shared" si="29"/>
        <v>2.375</v>
      </c>
      <c r="M33" s="2">
        <f t="shared" si="29"/>
        <v>2.375</v>
      </c>
    </row>
    <row r="34" spans="1:13">
      <c r="A34">
        <f t="shared" si="1"/>
        <v>1</v>
      </c>
      <c r="B34" t="s">
        <v>75</v>
      </c>
      <c r="C34" t="s">
        <v>23</v>
      </c>
      <c r="D34" s="2">
        <f t="shared" ref="D34:M34" si="30">+CHOOSE($D$1,$F111,$E111,$D111)</f>
        <v>11.3125</v>
      </c>
      <c r="E34" s="2">
        <f t="shared" si="30"/>
        <v>11.3125</v>
      </c>
      <c r="F34" s="2">
        <f t="shared" si="30"/>
        <v>11.3125</v>
      </c>
      <c r="G34" s="2">
        <f t="shared" si="30"/>
        <v>11.3125</v>
      </c>
      <c r="H34" s="2">
        <f t="shared" si="30"/>
        <v>11.3125</v>
      </c>
      <c r="I34" s="2">
        <f t="shared" si="30"/>
        <v>11.3125</v>
      </c>
      <c r="J34" s="2">
        <f t="shared" si="30"/>
        <v>11.3125</v>
      </c>
      <c r="K34" s="2">
        <f t="shared" si="30"/>
        <v>11.3125</v>
      </c>
      <c r="L34" s="2">
        <f t="shared" si="30"/>
        <v>11.3125</v>
      </c>
      <c r="M34" s="2">
        <f t="shared" si="30"/>
        <v>11.3125</v>
      </c>
    </row>
    <row r="35" spans="1:13">
      <c r="A35">
        <f t="shared" si="1"/>
        <v>1</v>
      </c>
      <c r="B35" t="s">
        <v>75</v>
      </c>
      <c r="C35" t="s">
        <v>4</v>
      </c>
      <c r="D35" s="2">
        <f t="shared" ref="D35:M35" si="31">+CHOOSE($D$1,$F112,$E112,$D112)</f>
        <v>1.75</v>
      </c>
      <c r="E35" s="2">
        <f t="shared" si="31"/>
        <v>1.75</v>
      </c>
      <c r="F35" s="2">
        <f t="shared" si="31"/>
        <v>1.75</v>
      </c>
      <c r="G35" s="2">
        <f t="shared" si="31"/>
        <v>1.75</v>
      </c>
      <c r="H35" s="2">
        <f t="shared" si="31"/>
        <v>1.75</v>
      </c>
      <c r="I35" s="2">
        <f t="shared" si="31"/>
        <v>1.75</v>
      </c>
      <c r="J35" s="2">
        <f t="shared" si="31"/>
        <v>1.75</v>
      </c>
      <c r="K35" s="2">
        <f t="shared" si="31"/>
        <v>1.75</v>
      </c>
      <c r="L35" s="2">
        <f t="shared" si="31"/>
        <v>1.75</v>
      </c>
      <c r="M35" s="2">
        <f t="shared" si="31"/>
        <v>1.75</v>
      </c>
    </row>
    <row r="36" spans="1:13">
      <c r="A36">
        <f t="shared" si="1"/>
        <v>1</v>
      </c>
      <c r="B36" t="s">
        <v>75</v>
      </c>
      <c r="C36" t="s">
        <v>28</v>
      </c>
      <c r="D36" s="2">
        <f t="shared" ref="D36:M36" si="32">+CHOOSE($D$1,$F113,$E113,$D113)</f>
        <v>5.25</v>
      </c>
      <c r="E36" s="2">
        <f t="shared" si="32"/>
        <v>5.25</v>
      </c>
      <c r="F36" s="2">
        <f t="shared" si="32"/>
        <v>5.25</v>
      </c>
      <c r="G36" s="2">
        <f t="shared" si="32"/>
        <v>5.25</v>
      </c>
      <c r="H36" s="2">
        <f t="shared" si="32"/>
        <v>5.25</v>
      </c>
      <c r="I36" s="2">
        <f t="shared" si="32"/>
        <v>5.25</v>
      </c>
      <c r="J36" s="2">
        <f t="shared" si="32"/>
        <v>5.25</v>
      </c>
      <c r="K36" s="2">
        <f t="shared" si="32"/>
        <v>5.25</v>
      </c>
      <c r="L36" s="2">
        <f t="shared" si="32"/>
        <v>5.25</v>
      </c>
      <c r="M36" s="2">
        <f t="shared" si="32"/>
        <v>5.25</v>
      </c>
    </row>
    <row r="37" spans="1:13">
      <c r="A37">
        <f t="shared" si="1"/>
        <v>1</v>
      </c>
      <c r="B37" t="s">
        <v>75</v>
      </c>
      <c r="C37" t="s">
        <v>26</v>
      </c>
      <c r="D37" s="2">
        <f t="shared" ref="D37:M37" si="33">+CHOOSE($D$1,$F114,$E114,$D114)</f>
        <v>1.5833333333333333</v>
      </c>
      <c r="E37" s="2">
        <f t="shared" si="33"/>
        <v>1.5833333333333333</v>
      </c>
      <c r="F37" s="2">
        <f t="shared" si="33"/>
        <v>1.5833333333333333</v>
      </c>
      <c r="G37" s="2">
        <f t="shared" si="33"/>
        <v>1.5833333333333333</v>
      </c>
      <c r="H37" s="2">
        <f t="shared" si="33"/>
        <v>1.5833333333333333</v>
      </c>
      <c r="I37" s="2">
        <f t="shared" si="33"/>
        <v>1.5833333333333333</v>
      </c>
      <c r="J37" s="2">
        <f t="shared" si="33"/>
        <v>1.5833333333333333</v>
      </c>
      <c r="K37" s="2">
        <f t="shared" si="33"/>
        <v>1.5833333333333333</v>
      </c>
      <c r="L37" s="2">
        <f t="shared" si="33"/>
        <v>1.5833333333333333</v>
      </c>
      <c r="M37" s="2">
        <f t="shared" si="33"/>
        <v>1.5833333333333333</v>
      </c>
    </row>
    <row r="38" spans="1:13">
      <c r="A38">
        <f t="shared" si="1"/>
        <v>1</v>
      </c>
      <c r="B38" t="s">
        <v>75</v>
      </c>
      <c r="C38" t="s">
        <v>16</v>
      </c>
      <c r="D38" s="2">
        <f t="shared" ref="D38:M38" si="34">+CHOOSE($D$1,$F115,$E115,$D115)</f>
        <v>1.375</v>
      </c>
      <c r="E38" s="2">
        <f t="shared" si="34"/>
        <v>1.375</v>
      </c>
      <c r="F38" s="2">
        <f t="shared" si="34"/>
        <v>1.375</v>
      </c>
      <c r="G38" s="2">
        <f t="shared" si="34"/>
        <v>1.375</v>
      </c>
      <c r="H38" s="2">
        <f t="shared" si="34"/>
        <v>1.375</v>
      </c>
      <c r="I38" s="2">
        <f t="shared" si="34"/>
        <v>1.375</v>
      </c>
      <c r="J38" s="2">
        <f t="shared" si="34"/>
        <v>1.375</v>
      </c>
      <c r="K38" s="2">
        <f t="shared" si="34"/>
        <v>1.375</v>
      </c>
      <c r="L38" s="2">
        <f t="shared" si="34"/>
        <v>1.375</v>
      </c>
      <c r="M38" s="2">
        <f t="shared" si="34"/>
        <v>1.375</v>
      </c>
    </row>
    <row r="39" spans="1:13">
      <c r="A39">
        <f t="shared" si="1"/>
        <v>1</v>
      </c>
      <c r="B39" t="s">
        <v>75</v>
      </c>
      <c r="C39" t="s">
        <v>22</v>
      </c>
      <c r="D39" s="2">
        <f t="shared" ref="D39:M39" si="35">+CHOOSE($D$1,$F116,$E116,$D116)</f>
        <v>8.3333333333333329E-2</v>
      </c>
      <c r="E39" s="2">
        <f t="shared" si="35"/>
        <v>8.3333333333333329E-2</v>
      </c>
      <c r="F39" s="2">
        <f t="shared" si="35"/>
        <v>8.3333333333333329E-2</v>
      </c>
      <c r="G39" s="2">
        <f t="shared" si="35"/>
        <v>8.3333333333333329E-2</v>
      </c>
      <c r="H39" s="2">
        <f t="shared" si="35"/>
        <v>8.3333333333333329E-2</v>
      </c>
      <c r="I39" s="2">
        <f t="shared" si="35"/>
        <v>8.3333333333333329E-2</v>
      </c>
      <c r="J39" s="2">
        <f t="shared" si="35"/>
        <v>8.3333333333333329E-2</v>
      </c>
      <c r="K39" s="2">
        <f t="shared" si="35"/>
        <v>8.3333333333333329E-2</v>
      </c>
      <c r="L39" s="2">
        <f t="shared" si="35"/>
        <v>8.3333333333333329E-2</v>
      </c>
      <c r="M39" s="2">
        <f t="shared" si="35"/>
        <v>8.3333333333333329E-2</v>
      </c>
    </row>
    <row r="40" spans="1:13">
      <c r="A40">
        <f t="shared" si="1"/>
        <v>1</v>
      </c>
      <c r="B40" t="s">
        <v>75</v>
      </c>
      <c r="C40" t="s">
        <v>41</v>
      </c>
      <c r="D40" s="2">
        <f t="shared" ref="D40:M40" si="36">+CHOOSE($D$1,$F117,$E117,$D117)</f>
        <v>1.125</v>
      </c>
      <c r="E40" s="2">
        <f t="shared" si="36"/>
        <v>1.125</v>
      </c>
      <c r="F40" s="2">
        <f t="shared" si="36"/>
        <v>1.125</v>
      </c>
      <c r="G40" s="2">
        <f t="shared" si="36"/>
        <v>1.125</v>
      </c>
      <c r="H40" s="2">
        <f t="shared" si="36"/>
        <v>1.125</v>
      </c>
      <c r="I40" s="2">
        <f t="shared" si="36"/>
        <v>1.125</v>
      </c>
      <c r="J40" s="2">
        <f t="shared" si="36"/>
        <v>1.125</v>
      </c>
      <c r="K40" s="2">
        <f t="shared" si="36"/>
        <v>1.125</v>
      </c>
      <c r="L40" s="2">
        <f t="shared" si="36"/>
        <v>1.125</v>
      </c>
      <c r="M40" s="2">
        <f t="shared" si="36"/>
        <v>1.125</v>
      </c>
    </row>
    <row r="41" spans="1:13">
      <c r="A41">
        <f t="shared" si="1"/>
        <v>1</v>
      </c>
      <c r="B41" t="s">
        <v>75</v>
      </c>
      <c r="C41" t="s">
        <v>35</v>
      </c>
      <c r="D41" s="2">
        <f t="shared" ref="D41:M41" si="37">+CHOOSE($D$1,$F118,$E118,$D118)</f>
        <v>0.125</v>
      </c>
      <c r="E41" s="2">
        <f t="shared" si="37"/>
        <v>0.125</v>
      </c>
      <c r="F41" s="2">
        <f t="shared" si="37"/>
        <v>0.125</v>
      </c>
      <c r="G41" s="2">
        <f t="shared" si="37"/>
        <v>0.125</v>
      </c>
      <c r="H41" s="2">
        <f t="shared" si="37"/>
        <v>0.125</v>
      </c>
      <c r="I41" s="2">
        <f t="shared" si="37"/>
        <v>0.125</v>
      </c>
      <c r="J41" s="2">
        <f t="shared" si="37"/>
        <v>0.125</v>
      </c>
      <c r="K41" s="2">
        <f t="shared" si="37"/>
        <v>0.125</v>
      </c>
      <c r="L41" s="2">
        <f t="shared" si="37"/>
        <v>0.125</v>
      </c>
      <c r="M41" s="2">
        <f t="shared" si="37"/>
        <v>0.125</v>
      </c>
    </row>
    <row r="42" spans="1:13">
      <c r="A42">
        <f t="shared" si="1"/>
        <v>1</v>
      </c>
      <c r="B42" t="s">
        <v>75</v>
      </c>
      <c r="C42" t="s">
        <v>45</v>
      </c>
      <c r="D42" s="2">
        <f t="shared" ref="D42:M42" si="38">+CHOOSE($D$1,$F119,$E119,$D119)</f>
        <v>0.125</v>
      </c>
      <c r="E42" s="2">
        <f t="shared" si="38"/>
        <v>0.125</v>
      </c>
      <c r="F42" s="2">
        <f t="shared" si="38"/>
        <v>0.125</v>
      </c>
      <c r="G42" s="2">
        <f t="shared" si="38"/>
        <v>0.125</v>
      </c>
      <c r="H42" s="2">
        <f t="shared" si="38"/>
        <v>0.125</v>
      </c>
      <c r="I42" s="2">
        <f t="shared" si="38"/>
        <v>0.125</v>
      </c>
      <c r="J42" s="2">
        <f t="shared" si="38"/>
        <v>0.125</v>
      </c>
      <c r="K42" s="2">
        <f t="shared" si="38"/>
        <v>0.125</v>
      </c>
      <c r="L42" s="2">
        <f t="shared" si="38"/>
        <v>0.125</v>
      </c>
      <c r="M42" s="2">
        <f t="shared" si="38"/>
        <v>0.125</v>
      </c>
    </row>
    <row r="43" spans="1:13">
      <c r="A43">
        <f t="shared" si="1"/>
        <v>1</v>
      </c>
      <c r="B43" t="s">
        <v>75</v>
      </c>
      <c r="C43" t="s">
        <v>59</v>
      </c>
      <c r="D43" s="2">
        <f t="shared" ref="D43:M43" si="39">+CHOOSE($D$1,$F120,$E120,$D120)</f>
        <v>0.54166666666666663</v>
      </c>
      <c r="E43" s="2">
        <f t="shared" si="39"/>
        <v>0.54166666666666663</v>
      </c>
      <c r="F43" s="2">
        <f t="shared" si="39"/>
        <v>0.54166666666666663</v>
      </c>
      <c r="G43" s="2">
        <f t="shared" si="39"/>
        <v>0.54166666666666663</v>
      </c>
      <c r="H43" s="2">
        <f t="shared" si="39"/>
        <v>0.54166666666666663</v>
      </c>
      <c r="I43" s="2">
        <f t="shared" si="39"/>
        <v>0.54166666666666663</v>
      </c>
      <c r="J43" s="2">
        <f t="shared" si="39"/>
        <v>0.54166666666666663</v>
      </c>
      <c r="K43" s="2">
        <f t="shared" si="39"/>
        <v>0.54166666666666663</v>
      </c>
      <c r="L43" s="2">
        <f t="shared" si="39"/>
        <v>0.54166666666666663</v>
      </c>
      <c r="M43" s="2">
        <f t="shared" si="39"/>
        <v>0.54166666666666663</v>
      </c>
    </row>
    <row r="44" spans="1:13">
      <c r="A44">
        <f t="shared" si="1"/>
        <v>1</v>
      </c>
      <c r="B44" t="s">
        <v>75</v>
      </c>
      <c r="C44" t="s">
        <v>32</v>
      </c>
      <c r="D44" s="2">
        <f t="shared" ref="D44:M44" si="40">+CHOOSE($D$1,$F121,$E121,$D121)</f>
        <v>1.5</v>
      </c>
      <c r="E44" s="2">
        <f t="shared" si="40"/>
        <v>1.5</v>
      </c>
      <c r="F44" s="2">
        <f t="shared" si="40"/>
        <v>1.5</v>
      </c>
      <c r="G44" s="2">
        <f t="shared" si="40"/>
        <v>1.5</v>
      </c>
      <c r="H44" s="2">
        <f t="shared" si="40"/>
        <v>1.5</v>
      </c>
      <c r="I44" s="2">
        <f t="shared" si="40"/>
        <v>1.5</v>
      </c>
      <c r="J44" s="2">
        <f t="shared" si="40"/>
        <v>1.5</v>
      </c>
      <c r="K44" s="2">
        <f t="shared" si="40"/>
        <v>1.5</v>
      </c>
      <c r="L44" s="2">
        <f t="shared" si="40"/>
        <v>1.5</v>
      </c>
      <c r="M44" s="2">
        <f t="shared" si="40"/>
        <v>1.5</v>
      </c>
    </row>
    <row r="45" spans="1:13">
      <c r="A45">
        <f t="shared" si="1"/>
        <v>1</v>
      </c>
      <c r="B45" t="s">
        <v>75</v>
      </c>
      <c r="C45" t="s">
        <v>18</v>
      </c>
      <c r="D45" s="2">
        <f t="shared" ref="D45:M45" si="41">+CHOOSE($D$1,$F122,$E122,$D122)</f>
        <v>0.125</v>
      </c>
      <c r="E45" s="2">
        <f t="shared" si="41"/>
        <v>0.125</v>
      </c>
      <c r="F45" s="2">
        <f t="shared" si="41"/>
        <v>0.125</v>
      </c>
      <c r="G45" s="2">
        <f t="shared" si="41"/>
        <v>0.125</v>
      </c>
      <c r="H45" s="2">
        <f t="shared" si="41"/>
        <v>0.125</v>
      </c>
      <c r="I45" s="2">
        <f t="shared" si="41"/>
        <v>0.125</v>
      </c>
      <c r="J45" s="2">
        <f t="shared" si="41"/>
        <v>0.125</v>
      </c>
      <c r="K45" s="2">
        <f t="shared" si="41"/>
        <v>0.125</v>
      </c>
      <c r="L45" s="2">
        <f t="shared" si="41"/>
        <v>0.125</v>
      </c>
      <c r="M45" s="2">
        <f t="shared" si="41"/>
        <v>0.125</v>
      </c>
    </row>
    <row r="46" spans="1:13">
      <c r="A46">
        <f t="shared" si="1"/>
        <v>1</v>
      </c>
      <c r="B46" t="s">
        <v>75</v>
      </c>
      <c r="C46" t="s">
        <v>34</v>
      </c>
      <c r="D46" s="2">
        <f t="shared" ref="D46:M46" si="42">+CHOOSE($D$1,$F123,$E123,$D123)</f>
        <v>0.45833333333333331</v>
      </c>
      <c r="E46" s="2">
        <f t="shared" si="42"/>
        <v>0.45833333333333331</v>
      </c>
      <c r="F46" s="2">
        <f t="shared" si="42"/>
        <v>0.45833333333333331</v>
      </c>
      <c r="G46" s="2">
        <f t="shared" si="42"/>
        <v>0.45833333333333331</v>
      </c>
      <c r="H46" s="2">
        <f t="shared" si="42"/>
        <v>0.45833333333333331</v>
      </c>
      <c r="I46" s="2">
        <f t="shared" si="42"/>
        <v>0.45833333333333331</v>
      </c>
      <c r="J46" s="2">
        <f t="shared" si="42"/>
        <v>0.45833333333333331</v>
      </c>
      <c r="K46" s="2">
        <f t="shared" si="42"/>
        <v>0.45833333333333331</v>
      </c>
      <c r="L46" s="2">
        <f t="shared" si="42"/>
        <v>0.45833333333333331</v>
      </c>
      <c r="M46" s="2">
        <f t="shared" si="42"/>
        <v>0.45833333333333331</v>
      </c>
    </row>
    <row r="47" spans="1:13">
      <c r="A47">
        <f t="shared" si="1"/>
        <v>1</v>
      </c>
      <c r="B47" t="s">
        <v>75</v>
      </c>
      <c r="C47" t="s">
        <v>15</v>
      </c>
      <c r="D47" s="2">
        <f t="shared" ref="D47:M47" si="43">+CHOOSE($D$1,$F124,$E124,$D124)</f>
        <v>0.25</v>
      </c>
      <c r="E47" s="2">
        <f t="shared" si="43"/>
        <v>0.25</v>
      </c>
      <c r="F47" s="2">
        <f t="shared" si="43"/>
        <v>0.25</v>
      </c>
      <c r="G47" s="2">
        <f t="shared" si="43"/>
        <v>0.25</v>
      </c>
      <c r="H47" s="2">
        <f t="shared" si="43"/>
        <v>0.25</v>
      </c>
      <c r="I47" s="2">
        <f t="shared" si="43"/>
        <v>0.25</v>
      </c>
      <c r="J47" s="2">
        <f t="shared" si="43"/>
        <v>0.25</v>
      </c>
      <c r="K47" s="2">
        <f t="shared" si="43"/>
        <v>0.25</v>
      </c>
      <c r="L47" s="2">
        <f t="shared" si="43"/>
        <v>0.25</v>
      </c>
      <c r="M47" s="2">
        <f t="shared" si="43"/>
        <v>0.25</v>
      </c>
    </row>
    <row r="48" spans="1:13">
      <c r="A48">
        <f t="shared" si="1"/>
        <v>1</v>
      </c>
      <c r="B48" t="s">
        <v>75</v>
      </c>
      <c r="C48" t="s">
        <v>29</v>
      </c>
      <c r="D48" s="2">
        <f t="shared" ref="D48:M48" si="44">+CHOOSE($D$1,$F125,$E125,$D125)</f>
        <v>1.2083333333333335</v>
      </c>
      <c r="E48" s="2">
        <f t="shared" si="44"/>
        <v>1.2083333333333335</v>
      </c>
      <c r="F48" s="2">
        <f t="shared" si="44"/>
        <v>1.2083333333333335</v>
      </c>
      <c r="G48" s="2">
        <f t="shared" si="44"/>
        <v>1.2083333333333335</v>
      </c>
      <c r="H48" s="2">
        <f t="shared" si="44"/>
        <v>1.2083333333333335</v>
      </c>
      <c r="I48" s="2">
        <f t="shared" si="44"/>
        <v>1.2083333333333335</v>
      </c>
      <c r="J48" s="2">
        <f t="shared" si="44"/>
        <v>1.2083333333333335</v>
      </c>
      <c r="K48" s="2">
        <f t="shared" si="44"/>
        <v>1.2083333333333335</v>
      </c>
      <c r="L48" s="2">
        <f t="shared" si="44"/>
        <v>1.2083333333333335</v>
      </c>
      <c r="M48" s="2">
        <f t="shared" si="44"/>
        <v>1.2083333333333335</v>
      </c>
    </row>
    <row r="49" spans="1:13">
      <c r="A49">
        <f t="shared" si="1"/>
        <v>1</v>
      </c>
      <c r="B49" t="s">
        <v>75</v>
      </c>
      <c r="C49" t="s">
        <v>2</v>
      </c>
      <c r="D49" s="2">
        <f t="shared" ref="D49:M49" si="45">+CHOOSE($D$1,$F126,$E126,$D126)</f>
        <v>0</v>
      </c>
      <c r="E49" s="2">
        <f t="shared" si="45"/>
        <v>0</v>
      </c>
      <c r="F49" s="2">
        <f t="shared" si="45"/>
        <v>0</v>
      </c>
      <c r="G49" s="2">
        <f t="shared" si="45"/>
        <v>0</v>
      </c>
      <c r="H49" s="2">
        <f t="shared" si="45"/>
        <v>0</v>
      </c>
      <c r="I49" s="2">
        <f t="shared" si="45"/>
        <v>0</v>
      </c>
      <c r="J49" s="2">
        <f t="shared" si="45"/>
        <v>0</v>
      </c>
      <c r="K49" s="2">
        <f t="shared" si="45"/>
        <v>0</v>
      </c>
      <c r="L49" s="2">
        <f t="shared" si="45"/>
        <v>0</v>
      </c>
      <c r="M49" s="2">
        <f t="shared" si="45"/>
        <v>0</v>
      </c>
    </row>
    <row r="50" spans="1:13">
      <c r="A50">
        <f t="shared" si="1"/>
        <v>1</v>
      </c>
      <c r="B50" t="s">
        <v>75</v>
      </c>
      <c r="C50" t="s">
        <v>52</v>
      </c>
      <c r="D50" s="2">
        <f t="shared" ref="D50:M50" si="46">+CHOOSE($D$1,$F127,$E127,$D127)</f>
        <v>0.75</v>
      </c>
      <c r="E50" s="2">
        <f t="shared" si="46"/>
        <v>0.75</v>
      </c>
      <c r="F50" s="2">
        <f t="shared" si="46"/>
        <v>0.75</v>
      </c>
      <c r="G50" s="2">
        <f t="shared" si="46"/>
        <v>0.75</v>
      </c>
      <c r="H50" s="2">
        <f t="shared" si="46"/>
        <v>0.75</v>
      </c>
      <c r="I50" s="2">
        <f t="shared" si="46"/>
        <v>0.75</v>
      </c>
      <c r="J50" s="2">
        <f t="shared" si="46"/>
        <v>0.75</v>
      </c>
      <c r="K50" s="2">
        <f t="shared" si="46"/>
        <v>0.75</v>
      </c>
      <c r="L50" s="2">
        <f t="shared" si="46"/>
        <v>0.75</v>
      </c>
      <c r="M50" s="2">
        <f t="shared" si="46"/>
        <v>0.75</v>
      </c>
    </row>
    <row r="51" spans="1:13">
      <c r="A51">
        <f t="shared" si="1"/>
        <v>1</v>
      </c>
      <c r="B51" t="s">
        <v>75</v>
      </c>
      <c r="C51" t="s">
        <v>42</v>
      </c>
      <c r="D51" s="2">
        <f t="shared" ref="D51:M51" si="47">+CHOOSE($D$1,$F128,$E128,$D128)</f>
        <v>2.25</v>
      </c>
      <c r="E51" s="2">
        <f t="shared" si="47"/>
        <v>2.25</v>
      </c>
      <c r="F51" s="2">
        <f t="shared" si="47"/>
        <v>2.25</v>
      </c>
      <c r="G51" s="2">
        <f t="shared" si="47"/>
        <v>2.25</v>
      </c>
      <c r="H51" s="2">
        <f t="shared" si="47"/>
        <v>2.25</v>
      </c>
      <c r="I51" s="2">
        <f t="shared" si="47"/>
        <v>2.25</v>
      </c>
      <c r="J51" s="2">
        <f t="shared" si="47"/>
        <v>2.25</v>
      </c>
      <c r="K51" s="2">
        <f t="shared" si="47"/>
        <v>2.25</v>
      </c>
      <c r="L51" s="2">
        <f t="shared" si="47"/>
        <v>2.25</v>
      </c>
      <c r="M51" s="2">
        <f t="shared" si="47"/>
        <v>2.25</v>
      </c>
    </row>
    <row r="52" spans="1:13">
      <c r="A52">
        <f t="shared" si="1"/>
        <v>1</v>
      </c>
      <c r="B52" t="s">
        <v>75</v>
      </c>
      <c r="C52" t="s">
        <v>40</v>
      </c>
      <c r="D52" s="2">
        <f t="shared" ref="D52:M52" si="48">+CHOOSE($D$1,$F129,$E129,$D129)</f>
        <v>3.375</v>
      </c>
      <c r="E52" s="2">
        <f t="shared" si="48"/>
        <v>3.375</v>
      </c>
      <c r="F52" s="2">
        <f t="shared" si="48"/>
        <v>3.375</v>
      </c>
      <c r="G52" s="2">
        <f t="shared" si="48"/>
        <v>3.375</v>
      </c>
      <c r="H52" s="2">
        <f t="shared" si="48"/>
        <v>3.375</v>
      </c>
      <c r="I52" s="2">
        <f t="shared" si="48"/>
        <v>3.375</v>
      </c>
      <c r="J52" s="2">
        <f t="shared" si="48"/>
        <v>3.375</v>
      </c>
      <c r="K52" s="2">
        <f t="shared" si="48"/>
        <v>3.375</v>
      </c>
      <c r="L52" s="2">
        <f t="shared" si="48"/>
        <v>3.375</v>
      </c>
      <c r="M52" s="2">
        <f t="shared" si="48"/>
        <v>3.375</v>
      </c>
    </row>
    <row r="53" spans="1:13">
      <c r="A53">
        <f t="shared" si="1"/>
        <v>1</v>
      </c>
      <c r="B53" t="s">
        <v>75</v>
      </c>
      <c r="C53" t="s">
        <v>68</v>
      </c>
      <c r="D53" s="2">
        <f t="shared" ref="D53:M53" si="49">+CHOOSE($D$1,$F130,$E130,$D130)</f>
        <v>114.47916666666666</v>
      </c>
      <c r="E53" s="2">
        <f t="shared" si="49"/>
        <v>114.47916666666666</v>
      </c>
      <c r="F53" s="2">
        <f t="shared" si="49"/>
        <v>114.47916666666666</v>
      </c>
      <c r="G53" s="2">
        <f t="shared" si="49"/>
        <v>114.47916666666666</v>
      </c>
      <c r="H53" s="2">
        <f t="shared" si="49"/>
        <v>114.47916666666666</v>
      </c>
      <c r="I53" s="2">
        <f t="shared" si="49"/>
        <v>114.47916666666666</v>
      </c>
      <c r="J53" s="2">
        <f t="shared" si="49"/>
        <v>114.47916666666666</v>
      </c>
      <c r="K53" s="2">
        <f t="shared" si="49"/>
        <v>114.47916666666666</v>
      </c>
      <c r="L53" s="2">
        <f t="shared" si="49"/>
        <v>114.47916666666666</v>
      </c>
      <c r="M53" s="2">
        <f t="shared" si="49"/>
        <v>114.47916666666666</v>
      </c>
    </row>
    <row r="54" spans="1:13">
      <c r="A54">
        <f t="shared" si="1"/>
        <v>1</v>
      </c>
      <c r="B54" t="s">
        <v>75</v>
      </c>
      <c r="C54" t="s">
        <v>60</v>
      </c>
      <c r="D54" s="2">
        <f t="shared" ref="D54:M54" si="50">+CHOOSE($D$1,$F131,$E131,$D131)</f>
        <v>1.125</v>
      </c>
      <c r="E54" s="2">
        <f t="shared" si="50"/>
        <v>1.125</v>
      </c>
      <c r="F54" s="2">
        <f t="shared" si="50"/>
        <v>1.125</v>
      </c>
      <c r="G54" s="2">
        <f t="shared" si="50"/>
        <v>1.125</v>
      </c>
      <c r="H54" s="2">
        <f t="shared" si="50"/>
        <v>1.125</v>
      </c>
      <c r="I54" s="2">
        <f t="shared" si="50"/>
        <v>1.125</v>
      </c>
      <c r="J54" s="2">
        <f t="shared" si="50"/>
        <v>1.125</v>
      </c>
      <c r="K54" s="2">
        <f t="shared" si="50"/>
        <v>1.125</v>
      </c>
      <c r="L54" s="2">
        <f t="shared" si="50"/>
        <v>1.125</v>
      </c>
      <c r="M54" s="2">
        <f t="shared" si="50"/>
        <v>1.125</v>
      </c>
    </row>
    <row r="55" spans="1:13">
      <c r="A55">
        <f t="shared" si="1"/>
        <v>1</v>
      </c>
      <c r="B55" t="s">
        <v>75</v>
      </c>
      <c r="C55" t="s">
        <v>73</v>
      </c>
      <c r="D55" s="2">
        <f t="shared" ref="D55:M55" si="51">+CHOOSE($D$1,$F132,$E132,$D132)</f>
        <v>0</v>
      </c>
      <c r="E55" s="2">
        <f t="shared" si="51"/>
        <v>0</v>
      </c>
      <c r="F55" s="2">
        <f t="shared" si="51"/>
        <v>0</v>
      </c>
      <c r="G55" s="2">
        <f t="shared" si="51"/>
        <v>0</v>
      </c>
      <c r="H55" s="2">
        <f t="shared" si="51"/>
        <v>0</v>
      </c>
      <c r="I55" s="2">
        <f t="shared" si="51"/>
        <v>0</v>
      </c>
      <c r="J55" s="2">
        <f t="shared" si="51"/>
        <v>0</v>
      </c>
      <c r="K55" s="2">
        <f t="shared" si="51"/>
        <v>0</v>
      </c>
      <c r="L55" s="2">
        <f t="shared" si="51"/>
        <v>0</v>
      </c>
      <c r="M55" s="2">
        <f t="shared" si="51"/>
        <v>0</v>
      </c>
    </row>
    <row r="56" spans="1:13">
      <c r="A56">
        <f t="shared" si="1"/>
        <v>1</v>
      </c>
      <c r="B56" t="s">
        <v>75</v>
      </c>
      <c r="C56" t="s">
        <v>17</v>
      </c>
      <c r="D56" s="2">
        <f t="shared" ref="D56:M56" si="52">+CHOOSE($D$1,$F133,$E133,$D133)</f>
        <v>0.5</v>
      </c>
      <c r="E56" s="2">
        <f t="shared" si="52"/>
        <v>0.5</v>
      </c>
      <c r="F56" s="2">
        <f t="shared" si="52"/>
        <v>0.5</v>
      </c>
      <c r="G56" s="2">
        <f t="shared" si="52"/>
        <v>0.5</v>
      </c>
      <c r="H56" s="2">
        <f t="shared" si="52"/>
        <v>0.5</v>
      </c>
      <c r="I56" s="2">
        <f t="shared" si="52"/>
        <v>0.5</v>
      </c>
      <c r="J56" s="2">
        <f t="shared" si="52"/>
        <v>0.5</v>
      </c>
      <c r="K56" s="2">
        <f t="shared" si="52"/>
        <v>0.5</v>
      </c>
      <c r="L56" s="2">
        <f t="shared" si="52"/>
        <v>0.5</v>
      </c>
      <c r="M56" s="2">
        <f t="shared" si="52"/>
        <v>0.5</v>
      </c>
    </row>
    <row r="57" spans="1:13">
      <c r="A57">
        <f t="shared" si="1"/>
        <v>1</v>
      </c>
      <c r="B57" t="s">
        <v>75</v>
      </c>
      <c r="C57" t="s">
        <v>21</v>
      </c>
      <c r="D57" s="2">
        <f t="shared" ref="D57:M57" si="53">+CHOOSE($D$1,$F134,$E134,$D134)</f>
        <v>29.1875</v>
      </c>
      <c r="E57" s="2">
        <f t="shared" si="53"/>
        <v>29.1875</v>
      </c>
      <c r="F57" s="2">
        <f t="shared" si="53"/>
        <v>29.1875</v>
      </c>
      <c r="G57" s="2">
        <f t="shared" si="53"/>
        <v>29.1875</v>
      </c>
      <c r="H57" s="2">
        <f t="shared" si="53"/>
        <v>29.1875</v>
      </c>
      <c r="I57" s="2">
        <f t="shared" si="53"/>
        <v>29.1875</v>
      </c>
      <c r="J57" s="2">
        <f t="shared" si="53"/>
        <v>29.1875</v>
      </c>
      <c r="K57" s="2">
        <f t="shared" si="53"/>
        <v>29.1875</v>
      </c>
      <c r="L57" s="2">
        <f t="shared" si="53"/>
        <v>29.1875</v>
      </c>
      <c r="M57" s="2">
        <f t="shared" si="53"/>
        <v>29.1875</v>
      </c>
    </row>
    <row r="58" spans="1:13">
      <c r="A58">
        <f t="shared" si="1"/>
        <v>1</v>
      </c>
      <c r="B58" t="s">
        <v>75</v>
      </c>
      <c r="C58" t="s">
        <v>51</v>
      </c>
      <c r="D58" s="2">
        <f t="shared" ref="D58:M58" si="54">+CHOOSE($D$1,$F135,$E135,$D135)</f>
        <v>2.375</v>
      </c>
      <c r="E58" s="2">
        <f t="shared" si="54"/>
        <v>2.375</v>
      </c>
      <c r="F58" s="2">
        <f t="shared" si="54"/>
        <v>2.375</v>
      </c>
      <c r="G58" s="2">
        <f t="shared" si="54"/>
        <v>2.375</v>
      </c>
      <c r="H58" s="2">
        <f t="shared" si="54"/>
        <v>2.375</v>
      </c>
      <c r="I58" s="2">
        <f t="shared" si="54"/>
        <v>2.375</v>
      </c>
      <c r="J58" s="2">
        <f t="shared" si="54"/>
        <v>2.375</v>
      </c>
      <c r="K58" s="2">
        <f t="shared" si="54"/>
        <v>2.375</v>
      </c>
      <c r="L58" s="2">
        <f t="shared" si="54"/>
        <v>2.375</v>
      </c>
      <c r="M58" s="2">
        <f t="shared" si="54"/>
        <v>2.375</v>
      </c>
    </row>
    <row r="59" spans="1:13">
      <c r="A59">
        <f t="shared" si="1"/>
        <v>1</v>
      </c>
      <c r="B59" t="s">
        <v>75</v>
      </c>
      <c r="C59" t="s">
        <v>27</v>
      </c>
      <c r="D59" s="2">
        <f t="shared" ref="D59:M59" si="55">+CHOOSE($D$1,$F136,$E136,$D136)</f>
        <v>1.25</v>
      </c>
      <c r="E59" s="2">
        <f t="shared" si="55"/>
        <v>1.25</v>
      </c>
      <c r="F59" s="2">
        <f t="shared" si="55"/>
        <v>1.25</v>
      </c>
      <c r="G59" s="2">
        <f t="shared" si="55"/>
        <v>1.25</v>
      </c>
      <c r="H59" s="2">
        <f t="shared" si="55"/>
        <v>1.25</v>
      </c>
      <c r="I59" s="2">
        <f t="shared" si="55"/>
        <v>1.25</v>
      </c>
      <c r="J59" s="2">
        <f t="shared" si="55"/>
        <v>1.25</v>
      </c>
      <c r="K59" s="2">
        <f t="shared" si="55"/>
        <v>1.25</v>
      </c>
      <c r="L59" s="2">
        <f t="shared" si="55"/>
        <v>1.25</v>
      </c>
      <c r="M59" s="2">
        <f t="shared" si="55"/>
        <v>1.25</v>
      </c>
    </row>
    <row r="60" spans="1:13">
      <c r="A60">
        <f t="shared" si="1"/>
        <v>1</v>
      </c>
      <c r="B60" t="s">
        <v>75</v>
      </c>
      <c r="C60" t="s">
        <v>44</v>
      </c>
      <c r="D60" s="2">
        <f t="shared" ref="D60:M60" si="56">+CHOOSE($D$1,$F137,$E137,$D137)</f>
        <v>0</v>
      </c>
      <c r="E60" s="2">
        <f t="shared" si="56"/>
        <v>0</v>
      </c>
      <c r="F60" s="2">
        <f t="shared" si="56"/>
        <v>0</v>
      </c>
      <c r="G60" s="2">
        <f t="shared" si="56"/>
        <v>0</v>
      </c>
      <c r="H60" s="2">
        <f t="shared" si="56"/>
        <v>0</v>
      </c>
      <c r="I60" s="2">
        <f t="shared" si="56"/>
        <v>0</v>
      </c>
      <c r="J60" s="2">
        <f t="shared" si="56"/>
        <v>0</v>
      </c>
      <c r="K60" s="2">
        <f t="shared" si="56"/>
        <v>0</v>
      </c>
      <c r="L60" s="2">
        <f t="shared" si="56"/>
        <v>0</v>
      </c>
      <c r="M60" s="2">
        <f t="shared" si="56"/>
        <v>0</v>
      </c>
    </row>
    <row r="61" spans="1:13">
      <c r="A61">
        <f t="shared" si="1"/>
        <v>1</v>
      </c>
      <c r="B61" t="s">
        <v>75</v>
      </c>
      <c r="C61" t="s">
        <v>54</v>
      </c>
      <c r="D61" s="2">
        <f t="shared" ref="D61:M61" si="57">+CHOOSE($D$1,$F138,$E138,$D138)</f>
        <v>0.58333333333333326</v>
      </c>
      <c r="E61" s="2">
        <f t="shared" si="57"/>
        <v>0.58333333333333326</v>
      </c>
      <c r="F61" s="2">
        <f t="shared" si="57"/>
        <v>0.58333333333333326</v>
      </c>
      <c r="G61" s="2">
        <f t="shared" si="57"/>
        <v>0.58333333333333326</v>
      </c>
      <c r="H61" s="2">
        <f t="shared" si="57"/>
        <v>0.58333333333333326</v>
      </c>
      <c r="I61" s="2">
        <f t="shared" si="57"/>
        <v>0.58333333333333326</v>
      </c>
      <c r="J61" s="2">
        <f t="shared" si="57"/>
        <v>0.58333333333333326</v>
      </c>
      <c r="K61" s="2">
        <f t="shared" si="57"/>
        <v>0.58333333333333326</v>
      </c>
      <c r="L61" s="2">
        <f t="shared" si="57"/>
        <v>0.58333333333333326</v>
      </c>
      <c r="M61" s="2">
        <f t="shared" si="57"/>
        <v>0.58333333333333326</v>
      </c>
    </row>
    <row r="62" spans="1:13">
      <c r="A62">
        <f t="shared" si="1"/>
        <v>1</v>
      </c>
      <c r="B62" t="s">
        <v>75</v>
      </c>
      <c r="C62" t="s">
        <v>3</v>
      </c>
      <c r="D62" s="2">
        <f t="shared" ref="D62:M62" si="58">+CHOOSE($D$1,$F139,$E139,$D139)</f>
        <v>7.041666666666667</v>
      </c>
      <c r="E62" s="2">
        <f t="shared" si="58"/>
        <v>7.041666666666667</v>
      </c>
      <c r="F62" s="2">
        <f t="shared" si="58"/>
        <v>7.041666666666667</v>
      </c>
      <c r="G62" s="2">
        <f t="shared" si="58"/>
        <v>7.041666666666667</v>
      </c>
      <c r="H62" s="2">
        <f t="shared" si="58"/>
        <v>7.041666666666667</v>
      </c>
      <c r="I62" s="2">
        <f t="shared" si="58"/>
        <v>7.041666666666667</v>
      </c>
      <c r="J62" s="2">
        <f t="shared" si="58"/>
        <v>7.041666666666667</v>
      </c>
      <c r="K62" s="2">
        <f t="shared" si="58"/>
        <v>7.041666666666667</v>
      </c>
      <c r="L62" s="2">
        <f t="shared" si="58"/>
        <v>7.041666666666667</v>
      </c>
      <c r="M62" s="2">
        <f t="shared" si="58"/>
        <v>7.041666666666667</v>
      </c>
    </row>
    <row r="63" spans="1:13">
      <c r="A63">
        <f t="shared" si="1"/>
        <v>1</v>
      </c>
      <c r="B63" t="s">
        <v>75</v>
      </c>
      <c r="C63" t="s">
        <v>1</v>
      </c>
      <c r="D63" s="2">
        <f t="shared" ref="D63:M63" si="59">+CHOOSE($D$1,$F140,$E140,$D140)</f>
        <v>12.145833333333332</v>
      </c>
      <c r="E63" s="2">
        <f t="shared" si="59"/>
        <v>12.145833333333332</v>
      </c>
      <c r="F63" s="2">
        <f t="shared" si="59"/>
        <v>12.145833333333332</v>
      </c>
      <c r="G63" s="2">
        <f t="shared" si="59"/>
        <v>12.145833333333332</v>
      </c>
      <c r="H63" s="2">
        <f t="shared" si="59"/>
        <v>12.145833333333332</v>
      </c>
      <c r="I63" s="2">
        <f t="shared" si="59"/>
        <v>12.145833333333332</v>
      </c>
      <c r="J63" s="2">
        <f t="shared" si="59"/>
        <v>12.145833333333332</v>
      </c>
      <c r="K63" s="2">
        <f t="shared" si="59"/>
        <v>12.145833333333332</v>
      </c>
      <c r="L63" s="2">
        <f t="shared" si="59"/>
        <v>12.145833333333332</v>
      </c>
      <c r="M63" s="2">
        <f t="shared" si="59"/>
        <v>12.145833333333332</v>
      </c>
    </row>
    <row r="64" spans="1:13">
      <c r="A64">
        <f t="shared" si="1"/>
        <v>1</v>
      </c>
      <c r="B64" t="s">
        <v>77</v>
      </c>
      <c r="C64" t="s">
        <v>69</v>
      </c>
      <c r="D64" s="2">
        <f t="shared" ref="D64:M64" si="60">+CHOOSE($D$1,$F141,$E141,$D141)</f>
        <v>39.625</v>
      </c>
      <c r="E64" s="2">
        <f t="shared" si="60"/>
        <v>39.625</v>
      </c>
      <c r="F64" s="2">
        <f t="shared" si="60"/>
        <v>39.625</v>
      </c>
      <c r="G64" s="2">
        <f t="shared" si="60"/>
        <v>39.625</v>
      </c>
      <c r="H64" s="2">
        <f t="shared" si="60"/>
        <v>39.625</v>
      </c>
      <c r="I64" s="2">
        <f t="shared" si="60"/>
        <v>39.625</v>
      </c>
      <c r="J64" s="2">
        <f t="shared" si="60"/>
        <v>39.625</v>
      </c>
      <c r="K64" s="2">
        <f t="shared" si="60"/>
        <v>39.625</v>
      </c>
      <c r="L64" s="2">
        <f t="shared" si="60"/>
        <v>39.625</v>
      </c>
      <c r="M64" s="2">
        <f t="shared" si="60"/>
        <v>39.625</v>
      </c>
    </row>
    <row r="65" spans="1:13">
      <c r="A65">
        <f t="shared" si="1"/>
        <v>1</v>
      </c>
      <c r="B65" t="s">
        <v>77</v>
      </c>
      <c r="C65" t="s">
        <v>61</v>
      </c>
      <c r="D65" s="2">
        <f t="shared" ref="D65:M65" si="61">+CHOOSE($D$1,$F142,$E142,$D142)</f>
        <v>55.5</v>
      </c>
      <c r="E65" s="2">
        <f t="shared" si="61"/>
        <v>55.5</v>
      </c>
      <c r="F65" s="2">
        <f t="shared" si="61"/>
        <v>55.5</v>
      </c>
      <c r="G65" s="2">
        <f t="shared" si="61"/>
        <v>55.5</v>
      </c>
      <c r="H65" s="2">
        <f t="shared" si="61"/>
        <v>55.5</v>
      </c>
      <c r="I65" s="2">
        <f t="shared" si="61"/>
        <v>55.5</v>
      </c>
      <c r="J65" s="2">
        <f t="shared" si="61"/>
        <v>55.5</v>
      </c>
      <c r="K65" s="2">
        <f t="shared" si="61"/>
        <v>55.5</v>
      </c>
      <c r="L65" s="2">
        <f t="shared" si="61"/>
        <v>55.5</v>
      </c>
      <c r="M65" s="2">
        <f t="shared" si="61"/>
        <v>55.5</v>
      </c>
    </row>
    <row r="66" spans="1:13">
      <c r="A66">
        <f t="shared" si="1"/>
        <v>1</v>
      </c>
      <c r="B66" t="s">
        <v>77</v>
      </c>
      <c r="C66" t="s">
        <v>31</v>
      </c>
      <c r="D66" s="2">
        <f t="shared" ref="D66:M66" si="62">+CHOOSE($D$1,$F143,$E143,$D143)</f>
        <v>2.625</v>
      </c>
      <c r="E66" s="2">
        <f t="shared" si="62"/>
        <v>2.625</v>
      </c>
      <c r="F66" s="2">
        <f t="shared" si="62"/>
        <v>2.625</v>
      </c>
      <c r="G66" s="2">
        <f t="shared" si="62"/>
        <v>2.625</v>
      </c>
      <c r="H66" s="2">
        <f t="shared" si="62"/>
        <v>2.625</v>
      </c>
      <c r="I66" s="2">
        <f t="shared" si="62"/>
        <v>2.625</v>
      </c>
      <c r="J66" s="2">
        <f t="shared" si="62"/>
        <v>2.625</v>
      </c>
      <c r="K66" s="2">
        <f t="shared" si="62"/>
        <v>2.625</v>
      </c>
      <c r="L66" s="2">
        <f t="shared" si="62"/>
        <v>2.625</v>
      </c>
      <c r="M66" s="2">
        <f t="shared" si="62"/>
        <v>2.625</v>
      </c>
    </row>
    <row r="67" spans="1:13">
      <c r="A67">
        <f t="shared" si="1"/>
        <v>1</v>
      </c>
      <c r="B67" t="s">
        <v>77</v>
      </c>
      <c r="C67" t="s">
        <v>55</v>
      </c>
      <c r="D67" s="2">
        <f t="shared" ref="D67:M67" si="63">+CHOOSE($D$1,$F144,$E144,$D144)</f>
        <v>0.375</v>
      </c>
      <c r="E67" s="2">
        <f t="shared" si="63"/>
        <v>0.375</v>
      </c>
      <c r="F67" s="2">
        <f t="shared" si="63"/>
        <v>0.375</v>
      </c>
      <c r="G67" s="2">
        <f t="shared" si="63"/>
        <v>0.375</v>
      </c>
      <c r="H67" s="2">
        <f t="shared" si="63"/>
        <v>0.375</v>
      </c>
      <c r="I67" s="2">
        <f t="shared" si="63"/>
        <v>0.375</v>
      </c>
      <c r="J67" s="2">
        <f t="shared" si="63"/>
        <v>0.375</v>
      </c>
      <c r="K67" s="2">
        <f t="shared" si="63"/>
        <v>0.375</v>
      </c>
      <c r="L67" s="2">
        <f t="shared" si="63"/>
        <v>0.375</v>
      </c>
      <c r="M67" s="2">
        <f t="shared" si="63"/>
        <v>0.375</v>
      </c>
    </row>
    <row r="68" spans="1:13">
      <c r="A68">
        <f t="shared" si="1"/>
        <v>1</v>
      </c>
      <c r="B68" t="s">
        <v>77</v>
      </c>
      <c r="C68" t="s">
        <v>67</v>
      </c>
      <c r="D68" s="2">
        <f t="shared" ref="D68:M68" si="64">+CHOOSE($D$1,$F145,$E145,$D145)</f>
        <v>0.75</v>
      </c>
      <c r="E68" s="2">
        <f t="shared" si="64"/>
        <v>0.75</v>
      </c>
      <c r="F68" s="2">
        <f t="shared" si="64"/>
        <v>0.75</v>
      </c>
      <c r="G68" s="2">
        <f t="shared" si="64"/>
        <v>0.75</v>
      </c>
      <c r="H68" s="2">
        <f t="shared" si="64"/>
        <v>0.75</v>
      </c>
      <c r="I68" s="2">
        <f t="shared" si="64"/>
        <v>0.75</v>
      </c>
      <c r="J68" s="2">
        <f t="shared" si="64"/>
        <v>0.75</v>
      </c>
      <c r="K68" s="2">
        <f t="shared" si="64"/>
        <v>0.75</v>
      </c>
      <c r="L68" s="2">
        <f t="shared" si="64"/>
        <v>0.75</v>
      </c>
      <c r="M68" s="2">
        <f t="shared" si="64"/>
        <v>0.75</v>
      </c>
    </row>
    <row r="69" spans="1:13">
      <c r="A69">
        <f t="shared" si="1"/>
        <v>1</v>
      </c>
      <c r="B69" t="s">
        <v>77</v>
      </c>
      <c r="C69" t="s">
        <v>46</v>
      </c>
      <c r="D69" s="2">
        <f t="shared" ref="D69:M69" si="65">+CHOOSE($D$1,$F146,$E146,$D146)</f>
        <v>86.25</v>
      </c>
      <c r="E69" s="2">
        <f t="shared" si="65"/>
        <v>86.25</v>
      </c>
      <c r="F69" s="2">
        <f t="shared" si="65"/>
        <v>86.25</v>
      </c>
      <c r="G69" s="2">
        <f t="shared" si="65"/>
        <v>86.25</v>
      </c>
      <c r="H69" s="2">
        <f t="shared" si="65"/>
        <v>86.25</v>
      </c>
      <c r="I69" s="2">
        <f t="shared" si="65"/>
        <v>86.25</v>
      </c>
      <c r="J69" s="2">
        <f t="shared" si="65"/>
        <v>86.25</v>
      </c>
      <c r="K69" s="2">
        <f t="shared" si="65"/>
        <v>86.25</v>
      </c>
      <c r="L69" s="2">
        <f t="shared" si="65"/>
        <v>86.25</v>
      </c>
      <c r="M69" s="2">
        <f t="shared" si="65"/>
        <v>86.25</v>
      </c>
    </row>
    <row r="70" spans="1:13">
      <c r="A70">
        <f t="shared" ref="A70:A76" si="66">+$D$1</f>
        <v>1</v>
      </c>
      <c r="B70" t="s">
        <v>77</v>
      </c>
      <c r="C70" t="s">
        <v>6</v>
      </c>
      <c r="D70" s="2">
        <f t="shared" ref="D70:M70" si="67">+CHOOSE($D$1,$F147,$E147,$D147)</f>
        <v>4.75</v>
      </c>
      <c r="E70" s="2">
        <f t="shared" si="67"/>
        <v>4.75</v>
      </c>
      <c r="F70" s="2">
        <f t="shared" si="67"/>
        <v>4.75</v>
      </c>
      <c r="G70" s="2">
        <f t="shared" si="67"/>
        <v>4.75</v>
      </c>
      <c r="H70" s="2">
        <f t="shared" si="67"/>
        <v>4.75</v>
      </c>
      <c r="I70" s="2">
        <f t="shared" si="67"/>
        <v>4.75</v>
      </c>
      <c r="J70" s="2">
        <f t="shared" si="67"/>
        <v>4.75</v>
      </c>
      <c r="K70" s="2">
        <f t="shared" si="67"/>
        <v>4.75</v>
      </c>
      <c r="L70" s="2">
        <f t="shared" si="67"/>
        <v>4.75</v>
      </c>
      <c r="M70" s="2">
        <f t="shared" si="67"/>
        <v>4.75</v>
      </c>
    </row>
    <row r="71" spans="1:13">
      <c r="A71">
        <f t="shared" si="66"/>
        <v>1</v>
      </c>
      <c r="B71" t="s">
        <v>77</v>
      </c>
      <c r="C71" t="s">
        <v>62</v>
      </c>
      <c r="D71" s="2">
        <f t="shared" ref="D71:M71" si="68">+CHOOSE($D$1,$F148,$E148,$D148)</f>
        <v>2.25</v>
      </c>
      <c r="E71" s="2">
        <f t="shared" si="68"/>
        <v>2.25</v>
      </c>
      <c r="F71" s="2">
        <f t="shared" si="68"/>
        <v>2.25</v>
      </c>
      <c r="G71" s="2">
        <f t="shared" si="68"/>
        <v>2.25</v>
      </c>
      <c r="H71" s="2">
        <f t="shared" si="68"/>
        <v>2.25</v>
      </c>
      <c r="I71" s="2">
        <f t="shared" si="68"/>
        <v>2.25</v>
      </c>
      <c r="J71" s="2">
        <f t="shared" si="68"/>
        <v>2.25</v>
      </c>
      <c r="K71" s="2">
        <f t="shared" si="68"/>
        <v>2.25</v>
      </c>
      <c r="L71" s="2">
        <f t="shared" si="68"/>
        <v>2.25</v>
      </c>
      <c r="M71" s="2">
        <f t="shared" si="68"/>
        <v>2.25</v>
      </c>
    </row>
    <row r="72" spans="1:13">
      <c r="A72">
        <f t="shared" si="66"/>
        <v>1</v>
      </c>
      <c r="B72" t="s">
        <v>77</v>
      </c>
      <c r="C72" t="s">
        <v>56</v>
      </c>
      <c r="D72" s="2">
        <f t="shared" ref="D72:M72" si="69">+CHOOSE($D$1,$F149,$E149,$D149)</f>
        <v>1.375</v>
      </c>
      <c r="E72" s="2">
        <f t="shared" si="69"/>
        <v>1.375</v>
      </c>
      <c r="F72" s="2">
        <f t="shared" si="69"/>
        <v>1.375</v>
      </c>
      <c r="G72" s="2">
        <f t="shared" si="69"/>
        <v>1.375</v>
      </c>
      <c r="H72" s="2">
        <f t="shared" si="69"/>
        <v>1.375</v>
      </c>
      <c r="I72" s="2">
        <f t="shared" si="69"/>
        <v>1.375</v>
      </c>
      <c r="J72" s="2">
        <f t="shared" si="69"/>
        <v>1.375</v>
      </c>
      <c r="K72" s="2">
        <f t="shared" si="69"/>
        <v>1.375</v>
      </c>
      <c r="L72" s="2">
        <f t="shared" si="69"/>
        <v>1.375</v>
      </c>
      <c r="M72" s="2">
        <f t="shared" si="69"/>
        <v>1.375</v>
      </c>
    </row>
    <row r="73" spans="1:13">
      <c r="A73">
        <f t="shared" si="66"/>
        <v>1</v>
      </c>
      <c r="B73" t="s">
        <v>77</v>
      </c>
      <c r="C73" t="s">
        <v>63</v>
      </c>
      <c r="D73" s="2">
        <f t="shared" ref="D73:M73" si="70">+CHOOSE($D$1,$F150,$E150,$D150)</f>
        <v>1.25</v>
      </c>
      <c r="E73" s="2">
        <f t="shared" si="70"/>
        <v>1.25</v>
      </c>
      <c r="F73" s="2">
        <f t="shared" si="70"/>
        <v>1.25</v>
      </c>
      <c r="G73" s="2">
        <f t="shared" si="70"/>
        <v>1.25</v>
      </c>
      <c r="H73" s="2">
        <f t="shared" si="70"/>
        <v>1.25</v>
      </c>
      <c r="I73" s="2">
        <f t="shared" si="70"/>
        <v>1.25</v>
      </c>
      <c r="J73" s="2">
        <f t="shared" si="70"/>
        <v>1.25</v>
      </c>
      <c r="K73" s="2">
        <f t="shared" si="70"/>
        <v>1.25</v>
      </c>
      <c r="L73" s="2">
        <f t="shared" si="70"/>
        <v>1.25</v>
      </c>
      <c r="M73" s="2">
        <f t="shared" si="70"/>
        <v>1.25</v>
      </c>
    </row>
    <row r="74" spans="1:13">
      <c r="A74">
        <f t="shared" si="66"/>
        <v>1</v>
      </c>
      <c r="B74" t="s">
        <v>77</v>
      </c>
      <c r="C74" t="s">
        <v>65</v>
      </c>
      <c r="D74" s="2">
        <f t="shared" ref="D74:M74" si="71">+CHOOSE($D$1,$F151,$E151,$D151)</f>
        <v>48</v>
      </c>
      <c r="E74" s="2">
        <f t="shared" si="71"/>
        <v>48</v>
      </c>
      <c r="F74" s="2">
        <f t="shared" si="71"/>
        <v>48</v>
      </c>
      <c r="G74" s="2">
        <f t="shared" si="71"/>
        <v>48</v>
      </c>
      <c r="H74" s="2">
        <f t="shared" si="71"/>
        <v>48</v>
      </c>
      <c r="I74" s="2">
        <f t="shared" si="71"/>
        <v>48</v>
      </c>
      <c r="J74" s="2">
        <f t="shared" si="71"/>
        <v>48</v>
      </c>
      <c r="K74" s="2">
        <f t="shared" si="71"/>
        <v>48</v>
      </c>
      <c r="L74" s="2">
        <f t="shared" si="71"/>
        <v>48</v>
      </c>
      <c r="M74" s="2">
        <f t="shared" si="71"/>
        <v>48</v>
      </c>
    </row>
    <row r="75" spans="1:13">
      <c r="A75">
        <f t="shared" si="66"/>
        <v>1</v>
      </c>
      <c r="B75" t="s">
        <v>78</v>
      </c>
      <c r="C75" t="s">
        <v>48</v>
      </c>
      <c r="D75" s="2">
        <f t="shared" ref="D75:M75" si="72">+CHOOSE($D$1,$F152,$E152,$D152)</f>
        <v>16.375</v>
      </c>
      <c r="E75" s="2">
        <f t="shared" si="72"/>
        <v>16.375</v>
      </c>
      <c r="F75" s="2">
        <f t="shared" si="72"/>
        <v>16.375</v>
      </c>
      <c r="G75" s="2">
        <f t="shared" si="72"/>
        <v>16.375</v>
      </c>
      <c r="H75" s="2">
        <f t="shared" si="72"/>
        <v>16.375</v>
      </c>
      <c r="I75" s="2">
        <f t="shared" si="72"/>
        <v>16.375</v>
      </c>
      <c r="J75" s="2">
        <f t="shared" si="72"/>
        <v>16.375</v>
      </c>
      <c r="K75" s="2">
        <f t="shared" si="72"/>
        <v>16.375</v>
      </c>
      <c r="L75" s="2">
        <f t="shared" si="72"/>
        <v>16.375</v>
      </c>
      <c r="M75" s="2">
        <f t="shared" si="72"/>
        <v>16.375</v>
      </c>
    </row>
    <row r="76" spans="1:13">
      <c r="A76">
        <f t="shared" si="66"/>
        <v>1</v>
      </c>
      <c r="B76" t="s">
        <v>78</v>
      </c>
      <c r="C76" t="s">
        <v>57</v>
      </c>
      <c r="D76" s="2">
        <f t="shared" ref="D76:M76" si="73">+CHOOSE($D$1,$F153,$E153,$D153)</f>
        <v>527.25</v>
      </c>
      <c r="E76" s="2">
        <f t="shared" si="73"/>
        <v>527.25</v>
      </c>
      <c r="F76" s="2">
        <f t="shared" si="73"/>
        <v>527.25</v>
      </c>
      <c r="G76" s="2">
        <f t="shared" si="73"/>
        <v>527.25</v>
      </c>
      <c r="H76" s="2">
        <f t="shared" si="73"/>
        <v>527.25</v>
      </c>
      <c r="I76" s="2">
        <f t="shared" si="73"/>
        <v>527.25</v>
      </c>
      <c r="J76" s="2">
        <f t="shared" si="73"/>
        <v>527.25</v>
      </c>
      <c r="K76" s="2">
        <f t="shared" si="73"/>
        <v>527.25</v>
      </c>
      <c r="L76" s="2">
        <f t="shared" si="73"/>
        <v>527.25</v>
      </c>
      <c r="M76" s="2">
        <f t="shared" si="73"/>
        <v>527.25</v>
      </c>
    </row>
    <row r="77" spans="1:13">
      <c r="D77" s="2"/>
      <c r="E77" s="2"/>
      <c r="F77" s="2"/>
      <c r="G77" s="2"/>
      <c r="H77" s="2"/>
      <c r="I77" s="2"/>
      <c r="J77" s="2"/>
      <c r="K77" s="2"/>
      <c r="L77" s="2"/>
      <c r="M77" s="2"/>
    </row>
    <row r="78" spans="1:13">
      <c r="D78" s="2"/>
      <c r="E78" s="2"/>
      <c r="F78" s="2"/>
      <c r="G78" s="2"/>
      <c r="H78" s="2"/>
      <c r="I78" s="2"/>
      <c r="J78" s="2"/>
      <c r="K78" s="2"/>
      <c r="L78" s="2"/>
      <c r="M78" s="2"/>
    </row>
    <row r="79" spans="1:13">
      <c r="C79" t="s">
        <v>101</v>
      </c>
      <c r="D79" t="s">
        <v>100</v>
      </c>
      <c r="E79" t="s">
        <v>114</v>
      </c>
      <c r="F79" t="s">
        <v>102</v>
      </c>
    </row>
    <row r="80" spans="1:13">
      <c r="D80">
        <v>3</v>
      </c>
      <c r="E80">
        <v>2</v>
      </c>
      <c r="F80">
        <v>1</v>
      </c>
    </row>
    <row r="81" spans="2:13">
      <c r="B81" t="s">
        <v>80</v>
      </c>
      <c r="C81" t="s">
        <v>0</v>
      </c>
      <c r="D81" t="s">
        <v>111</v>
      </c>
      <c r="E81" t="s">
        <v>112</v>
      </c>
      <c r="F81" t="s">
        <v>113</v>
      </c>
    </row>
    <row r="82" spans="2:13">
      <c r="B82" t="s">
        <v>75</v>
      </c>
      <c r="C82" t="s">
        <v>37</v>
      </c>
      <c r="D82" s="2">
        <v>0</v>
      </c>
      <c r="E82" s="2">
        <v>5.5</v>
      </c>
      <c r="F82" s="2">
        <v>2.5</v>
      </c>
      <c r="G82" s="2"/>
      <c r="H82" s="2"/>
      <c r="I82" s="2"/>
      <c r="J82" s="2"/>
      <c r="K82" s="2"/>
      <c r="L82" s="2"/>
      <c r="M82" s="2"/>
    </row>
    <row r="83" spans="2:13">
      <c r="B83" t="s">
        <v>75</v>
      </c>
      <c r="C83" t="s">
        <v>11</v>
      </c>
      <c r="D83" s="2">
        <v>0</v>
      </c>
      <c r="E83" s="2">
        <v>1</v>
      </c>
      <c r="F83" s="2">
        <v>0.375</v>
      </c>
      <c r="G83" s="2"/>
      <c r="H83" s="2"/>
      <c r="I83" s="2"/>
      <c r="J83" s="2"/>
      <c r="K83" s="2"/>
      <c r="L83" s="2"/>
      <c r="M83" s="2"/>
    </row>
    <row r="84" spans="2:13">
      <c r="B84" t="s">
        <v>75</v>
      </c>
      <c r="C84" t="s">
        <v>25</v>
      </c>
      <c r="D84" s="2">
        <v>2</v>
      </c>
      <c r="E84" s="2">
        <v>13</v>
      </c>
      <c r="F84" s="2">
        <v>7.25</v>
      </c>
      <c r="G84" s="2"/>
      <c r="H84" s="2"/>
      <c r="I84" s="2"/>
      <c r="J84" s="2"/>
      <c r="K84" s="2"/>
      <c r="L84" s="2"/>
      <c r="M84" s="2"/>
    </row>
    <row r="85" spans="2:13">
      <c r="B85" t="s">
        <v>75</v>
      </c>
      <c r="C85" t="s">
        <v>13</v>
      </c>
      <c r="D85" s="2">
        <v>7</v>
      </c>
      <c r="E85" s="2">
        <v>20</v>
      </c>
      <c r="F85" s="2">
        <v>12.625</v>
      </c>
      <c r="G85" s="2"/>
      <c r="H85" s="2"/>
      <c r="I85" s="2"/>
      <c r="J85" s="2"/>
      <c r="K85" s="2"/>
      <c r="L85" s="2"/>
      <c r="M85" s="2"/>
    </row>
    <row r="86" spans="2:13">
      <c r="B86" t="s">
        <v>75</v>
      </c>
      <c r="C86" t="s">
        <v>33</v>
      </c>
      <c r="D86" s="2">
        <v>0</v>
      </c>
      <c r="E86" s="2">
        <v>1.5</v>
      </c>
      <c r="F86" s="2">
        <v>0.75</v>
      </c>
      <c r="G86" s="2"/>
      <c r="H86" s="2"/>
      <c r="I86" s="2"/>
      <c r="J86" s="2"/>
      <c r="K86" s="2"/>
      <c r="L86" s="2"/>
      <c r="M86" s="2"/>
    </row>
    <row r="87" spans="2:13">
      <c r="B87" t="s">
        <v>75</v>
      </c>
      <c r="C87" t="s">
        <v>58</v>
      </c>
      <c r="D87" s="2">
        <v>5.5</v>
      </c>
      <c r="E87" s="2">
        <v>20</v>
      </c>
      <c r="F87" s="2">
        <v>11.958333333333334</v>
      </c>
      <c r="G87" s="2"/>
      <c r="H87" s="2"/>
      <c r="I87" s="2"/>
      <c r="J87" s="2"/>
      <c r="K87" s="2"/>
      <c r="L87" s="2"/>
      <c r="M87" s="2"/>
    </row>
    <row r="88" spans="2:13">
      <c r="B88" t="s">
        <v>75</v>
      </c>
      <c r="C88" t="s">
        <v>14</v>
      </c>
      <c r="D88" s="2">
        <v>0.5</v>
      </c>
      <c r="E88" s="2">
        <v>5.5</v>
      </c>
      <c r="F88" s="2">
        <v>3.75</v>
      </c>
      <c r="G88" s="2"/>
      <c r="H88" s="2"/>
      <c r="I88" s="2"/>
      <c r="J88" s="2"/>
      <c r="K88" s="2"/>
      <c r="L88" s="2"/>
      <c r="M88" s="2"/>
    </row>
    <row r="89" spans="2:13">
      <c r="B89" t="s">
        <v>75</v>
      </c>
      <c r="C89" t="s">
        <v>5</v>
      </c>
      <c r="D89" s="2">
        <v>2</v>
      </c>
      <c r="E89" s="2">
        <v>8.5</v>
      </c>
      <c r="F89" s="2">
        <v>4.25</v>
      </c>
      <c r="G89" s="2"/>
      <c r="H89" s="2"/>
      <c r="I89" s="2"/>
      <c r="J89" s="2"/>
      <c r="K89" s="2"/>
      <c r="L89" s="2"/>
      <c r="M89" s="2"/>
    </row>
    <row r="90" spans="2:13">
      <c r="B90" t="s">
        <v>75</v>
      </c>
      <c r="C90" t="s">
        <v>30</v>
      </c>
      <c r="D90" s="2">
        <v>0</v>
      </c>
      <c r="E90" s="2">
        <v>0.5</v>
      </c>
      <c r="F90" s="2">
        <v>0.20833333333333331</v>
      </c>
      <c r="G90" s="2"/>
      <c r="H90" s="2"/>
      <c r="I90" s="2"/>
      <c r="J90" s="2"/>
      <c r="K90" s="2"/>
      <c r="L90" s="2"/>
      <c r="M90" s="2"/>
    </row>
    <row r="91" spans="2:13">
      <c r="B91" t="s">
        <v>75</v>
      </c>
      <c r="C91" t="s">
        <v>19</v>
      </c>
      <c r="D91" s="2">
        <v>0</v>
      </c>
      <c r="E91" s="2">
        <v>2</v>
      </c>
      <c r="F91" s="2">
        <v>1</v>
      </c>
      <c r="G91" s="2"/>
      <c r="H91" s="2"/>
      <c r="I91" s="2"/>
      <c r="J91" s="2"/>
      <c r="K91" s="2"/>
      <c r="L91" s="2"/>
      <c r="M91" s="2"/>
    </row>
    <row r="92" spans="2:13">
      <c r="B92" t="s">
        <v>75</v>
      </c>
      <c r="C92" t="s">
        <v>20</v>
      </c>
      <c r="D92" s="2">
        <v>1</v>
      </c>
      <c r="E92" s="2">
        <v>3.666666666666667</v>
      </c>
      <c r="F92" s="2">
        <v>2.166666666666667</v>
      </c>
      <c r="G92" s="2"/>
      <c r="H92" s="2"/>
      <c r="I92" s="2"/>
      <c r="J92" s="2"/>
      <c r="K92" s="2"/>
      <c r="L92" s="2"/>
      <c r="M92" s="2"/>
    </row>
    <row r="93" spans="2:13">
      <c r="B93" t="s">
        <v>75</v>
      </c>
      <c r="C93" t="s">
        <v>64</v>
      </c>
      <c r="D93" s="2">
        <v>0</v>
      </c>
      <c r="E93" s="2">
        <v>1</v>
      </c>
      <c r="F93" s="2">
        <v>0.75</v>
      </c>
      <c r="G93" s="2"/>
      <c r="H93" s="2"/>
      <c r="I93" s="2"/>
      <c r="J93" s="2"/>
      <c r="K93" s="2"/>
      <c r="L93" s="2"/>
      <c r="M93" s="2"/>
    </row>
    <row r="94" spans="2:13">
      <c r="B94" t="s">
        <v>75</v>
      </c>
      <c r="C94" t="s">
        <v>71</v>
      </c>
      <c r="D94" s="2">
        <v>0</v>
      </c>
      <c r="E94" s="2">
        <v>1.5</v>
      </c>
      <c r="F94" s="2">
        <v>0.625</v>
      </c>
      <c r="G94" s="2"/>
      <c r="H94" s="2"/>
      <c r="I94" s="2"/>
      <c r="J94" s="2"/>
      <c r="K94" s="2"/>
      <c r="L94" s="2"/>
      <c r="M94" s="2"/>
    </row>
    <row r="95" spans="2:13">
      <c r="B95" t="s">
        <v>75</v>
      </c>
      <c r="C95" t="s">
        <v>50</v>
      </c>
      <c r="D95" s="2">
        <v>0</v>
      </c>
      <c r="E95" s="2">
        <v>2</v>
      </c>
      <c r="F95" s="2">
        <v>0.75</v>
      </c>
      <c r="G95" s="2"/>
      <c r="H95" s="2"/>
      <c r="I95" s="2"/>
      <c r="J95" s="2"/>
      <c r="K95" s="2"/>
      <c r="L95" s="2"/>
      <c r="M95" s="2"/>
    </row>
    <row r="96" spans="2:13">
      <c r="B96" t="s">
        <v>75</v>
      </c>
      <c r="C96" t="s">
        <v>7</v>
      </c>
      <c r="D96" s="2">
        <v>0</v>
      </c>
      <c r="E96" s="2">
        <v>3</v>
      </c>
      <c r="F96" s="2">
        <v>1.125</v>
      </c>
      <c r="G96" s="2"/>
      <c r="H96" s="2"/>
      <c r="I96" s="2"/>
      <c r="J96" s="2"/>
      <c r="K96" s="2"/>
      <c r="L96" s="2"/>
      <c r="M96" s="2"/>
    </row>
    <row r="97" spans="2:13">
      <c r="B97" t="s">
        <v>75</v>
      </c>
      <c r="C97" t="s">
        <v>8</v>
      </c>
      <c r="D97" s="2">
        <v>2.5</v>
      </c>
      <c r="E97" s="2">
        <v>11</v>
      </c>
      <c r="F97" s="2">
        <v>6.625</v>
      </c>
      <c r="G97" s="2"/>
      <c r="H97" s="2"/>
      <c r="I97" s="2"/>
      <c r="J97" s="2"/>
      <c r="K97" s="2"/>
      <c r="L97" s="2"/>
      <c r="M97" s="2"/>
    </row>
    <row r="98" spans="2:13">
      <c r="B98" t="s">
        <v>75</v>
      </c>
      <c r="C98" t="s">
        <v>72</v>
      </c>
      <c r="D98" s="2">
        <v>0</v>
      </c>
      <c r="E98" s="2">
        <v>0</v>
      </c>
      <c r="F98" s="2">
        <v>0</v>
      </c>
      <c r="G98" s="2"/>
      <c r="H98" s="2"/>
      <c r="I98" s="2"/>
      <c r="J98" s="2"/>
      <c r="K98" s="2"/>
      <c r="L98" s="2"/>
      <c r="M98" s="2"/>
    </row>
    <row r="99" spans="2:13">
      <c r="B99" t="s">
        <v>75</v>
      </c>
      <c r="C99" t="s">
        <v>53</v>
      </c>
      <c r="D99" s="2">
        <v>0</v>
      </c>
      <c r="E99" s="2">
        <v>1</v>
      </c>
      <c r="F99" s="2">
        <v>0.375</v>
      </c>
      <c r="G99" s="2"/>
      <c r="H99" s="2"/>
      <c r="I99" s="2"/>
      <c r="J99" s="2"/>
      <c r="K99" s="2"/>
      <c r="L99" s="2"/>
      <c r="M99" s="2"/>
    </row>
    <row r="100" spans="2:13">
      <c r="B100" t="s">
        <v>75</v>
      </c>
      <c r="C100" t="s">
        <v>49</v>
      </c>
      <c r="D100" s="2">
        <v>0</v>
      </c>
      <c r="E100" s="2">
        <v>5</v>
      </c>
      <c r="F100" s="2">
        <v>1.25</v>
      </c>
      <c r="G100" s="2"/>
      <c r="H100" s="2"/>
      <c r="I100" s="2"/>
      <c r="J100" s="2"/>
      <c r="K100" s="2"/>
      <c r="L100" s="2"/>
      <c r="M100" s="2"/>
    </row>
    <row r="101" spans="2:13">
      <c r="B101" t="s">
        <v>75</v>
      </c>
      <c r="C101" t="s">
        <v>43</v>
      </c>
      <c r="D101" s="2">
        <v>0</v>
      </c>
      <c r="E101" s="2">
        <v>2</v>
      </c>
      <c r="F101" s="2">
        <v>1.2083333333333333</v>
      </c>
      <c r="G101" s="2"/>
      <c r="H101" s="2"/>
      <c r="I101" s="2"/>
      <c r="J101" s="2"/>
      <c r="K101" s="2"/>
      <c r="L101" s="2"/>
      <c r="M101" s="2"/>
    </row>
    <row r="102" spans="2:13">
      <c r="B102" t="s">
        <v>75</v>
      </c>
      <c r="C102" t="s">
        <v>36</v>
      </c>
      <c r="D102" s="2">
        <v>0</v>
      </c>
      <c r="E102" s="2">
        <v>3.3333333333333335</v>
      </c>
      <c r="F102" s="2">
        <v>1.8333333333333335</v>
      </c>
      <c r="G102" s="2"/>
      <c r="H102" s="2"/>
      <c r="I102" s="2"/>
      <c r="J102" s="2"/>
      <c r="K102" s="2"/>
      <c r="L102" s="2"/>
      <c r="M102" s="2"/>
    </row>
    <row r="103" spans="2:13">
      <c r="B103" t="s">
        <v>75</v>
      </c>
      <c r="C103" t="s">
        <v>24</v>
      </c>
      <c r="D103" s="2">
        <v>0</v>
      </c>
      <c r="E103" s="2">
        <v>1.5</v>
      </c>
      <c r="F103" s="2">
        <v>0.375</v>
      </c>
      <c r="G103" s="2"/>
      <c r="H103" s="2"/>
      <c r="I103" s="2"/>
      <c r="J103" s="2"/>
      <c r="K103" s="2"/>
      <c r="L103" s="2"/>
      <c r="M103" s="2"/>
    </row>
    <row r="104" spans="2:13">
      <c r="B104" t="s">
        <v>75</v>
      </c>
      <c r="C104" t="s">
        <v>10</v>
      </c>
      <c r="D104" s="2">
        <v>1</v>
      </c>
      <c r="E104" s="2">
        <v>7.5</v>
      </c>
      <c r="F104" s="2">
        <v>3.375</v>
      </c>
      <c r="G104" s="2"/>
      <c r="H104" s="2"/>
      <c r="I104" s="2"/>
      <c r="J104" s="2"/>
      <c r="K104" s="2"/>
      <c r="L104" s="2"/>
      <c r="M104" s="2"/>
    </row>
    <row r="105" spans="2:13">
      <c r="B105" t="s">
        <v>75</v>
      </c>
      <c r="C105" t="s">
        <v>12</v>
      </c>
      <c r="D105" s="2">
        <v>2</v>
      </c>
      <c r="E105" s="2">
        <v>9</v>
      </c>
      <c r="F105" s="2">
        <v>5.375</v>
      </c>
      <c r="G105" s="2"/>
      <c r="H105" s="2"/>
      <c r="I105" s="2"/>
      <c r="J105" s="2"/>
      <c r="K105" s="2"/>
      <c r="L105" s="2"/>
      <c r="M105" s="2"/>
    </row>
    <row r="106" spans="2:13">
      <c r="B106" t="s">
        <v>75</v>
      </c>
      <c r="C106" t="s">
        <v>47</v>
      </c>
      <c r="D106" s="2">
        <v>0</v>
      </c>
      <c r="E106" s="2">
        <v>4.3333333333333339</v>
      </c>
      <c r="F106" s="2">
        <v>1.7500000000000002</v>
      </c>
      <c r="G106" s="2"/>
      <c r="H106" s="2"/>
      <c r="I106" s="2"/>
      <c r="J106" s="2"/>
      <c r="K106" s="2"/>
      <c r="L106" s="2"/>
      <c r="M106" s="2"/>
    </row>
    <row r="107" spans="2:13">
      <c r="B107" t="s">
        <v>75</v>
      </c>
      <c r="C107" t="s">
        <v>39</v>
      </c>
      <c r="D107" s="2">
        <v>0</v>
      </c>
      <c r="E107" s="2">
        <v>2</v>
      </c>
      <c r="F107" s="2">
        <v>0.875</v>
      </c>
      <c r="G107" s="2"/>
      <c r="H107" s="2"/>
      <c r="I107" s="2"/>
      <c r="J107" s="2"/>
      <c r="K107" s="2"/>
      <c r="L107" s="2"/>
      <c r="M107" s="2"/>
    </row>
    <row r="108" spans="2:13">
      <c r="B108" t="s">
        <v>75</v>
      </c>
      <c r="C108" t="s">
        <v>38</v>
      </c>
      <c r="D108" s="2">
        <v>5</v>
      </c>
      <c r="E108" s="2">
        <v>11</v>
      </c>
      <c r="F108" s="2">
        <v>8</v>
      </c>
      <c r="G108" s="2"/>
      <c r="H108" s="2"/>
      <c r="I108" s="2"/>
      <c r="J108" s="2"/>
      <c r="K108" s="2"/>
      <c r="L108" s="2"/>
      <c r="M108" s="2"/>
    </row>
    <row r="109" spans="2:13">
      <c r="B109" t="s">
        <v>75</v>
      </c>
      <c r="C109" t="s">
        <v>9</v>
      </c>
      <c r="D109" s="2">
        <v>1</v>
      </c>
      <c r="E109" s="2">
        <v>6</v>
      </c>
      <c r="F109" s="2">
        <v>4</v>
      </c>
      <c r="G109" s="2"/>
      <c r="H109" s="2"/>
      <c r="I109" s="2"/>
      <c r="J109" s="2"/>
      <c r="K109" s="2"/>
      <c r="L109" s="2"/>
      <c r="M109" s="2"/>
    </row>
    <row r="110" spans="2:13">
      <c r="B110" t="s">
        <v>75</v>
      </c>
      <c r="C110" t="s">
        <v>66</v>
      </c>
      <c r="D110" s="2">
        <v>1.5</v>
      </c>
      <c r="E110" s="2">
        <v>3.5</v>
      </c>
      <c r="F110" s="2">
        <v>2.375</v>
      </c>
      <c r="G110" s="2"/>
      <c r="H110" s="2"/>
      <c r="I110" s="2"/>
      <c r="J110" s="2"/>
      <c r="K110" s="2"/>
      <c r="L110" s="2"/>
      <c r="M110" s="2"/>
    </row>
    <row r="111" spans="2:13">
      <c r="B111" t="s">
        <v>75</v>
      </c>
      <c r="C111" t="s">
        <v>23</v>
      </c>
      <c r="D111" s="2">
        <v>3</v>
      </c>
      <c r="E111" s="2">
        <v>20.75</v>
      </c>
      <c r="F111" s="2">
        <v>11.3125</v>
      </c>
      <c r="G111" s="2"/>
      <c r="H111" s="2"/>
      <c r="I111" s="2"/>
      <c r="J111" s="2"/>
      <c r="K111" s="2"/>
      <c r="L111" s="2"/>
      <c r="M111" s="2"/>
    </row>
    <row r="112" spans="2:13">
      <c r="B112" t="s">
        <v>75</v>
      </c>
      <c r="C112" t="s">
        <v>4</v>
      </c>
      <c r="D112" s="2">
        <v>0</v>
      </c>
      <c r="E112" s="2">
        <v>4.5</v>
      </c>
      <c r="F112" s="2">
        <v>1.75</v>
      </c>
      <c r="G112" s="2"/>
      <c r="H112" s="2"/>
      <c r="I112" s="2"/>
      <c r="J112" s="2"/>
      <c r="K112" s="2"/>
      <c r="L112" s="2"/>
      <c r="M112" s="2"/>
    </row>
    <row r="113" spans="2:13">
      <c r="B113" t="s">
        <v>75</v>
      </c>
      <c r="C113" t="s">
        <v>28</v>
      </c>
      <c r="D113" s="2">
        <v>0</v>
      </c>
      <c r="E113" s="2">
        <v>10.5</v>
      </c>
      <c r="F113" s="2">
        <v>5.25</v>
      </c>
      <c r="G113" s="2"/>
      <c r="H113" s="2"/>
      <c r="I113" s="2"/>
      <c r="J113" s="2"/>
      <c r="K113" s="2"/>
      <c r="L113" s="2"/>
      <c r="M113" s="2"/>
    </row>
    <row r="114" spans="2:13">
      <c r="B114" t="s">
        <v>75</v>
      </c>
      <c r="C114" t="s">
        <v>26</v>
      </c>
      <c r="D114" s="2">
        <v>0</v>
      </c>
      <c r="E114" s="2">
        <v>4</v>
      </c>
      <c r="F114" s="2">
        <v>1.5833333333333333</v>
      </c>
      <c r="G114" s="2"/>
      <c r="H114" s="2"/>
      <c r="I114" s="2"/>
      <c r="J114" s="2"/>
      <c r="K114" s="2"/>
      <c r="L114" s="2"/>
      <c r="M114" s="2"/>
    </row>
    <row r="115" spans="2:13">
      <c r="B115" t="s">
        <v>75</v>
      </c>
      <c r="C115" t="s">
        <v>16</v>
      </c>
      <c r="D115" s="2">
        <v>0.5</v>
      </c>
      <c r="E115" s="2">
        <v>2</v>
      </c>
      <c r="F115" s="2">
        <v>1.375</v>
      </c>
      <c r="G115" s="2"/>
      <c r="H115" s="2"/>
      <c r="I115" s="2"/>
      <c r="J115" s="2"/>
      <c r="K115" s="2"/>
      <c r="L115" s="2"/>
      <c r="M115" s="2"/>
    </row>
    <row r="116" spans="2:13">
      <c r="B116" t="s">
        <v>75</v>
      </c>
      <c r="C116" t="s">
        <v>22</v>
      </c>
      <c r="D116" s="2">
        <v>0</v>
      </c>
      <c r="E116" s="2">
        <v>0.33333333333333331</v>
      </c>
      <c r="F116" s="2">
        <v>8.3333333333333329E-2</v>
      </c>
      <c r="G116" s="2"/>
      <c r="H116" s="2"/>
      <c r="I116" s="2"/>
      <c r="J116" s="2"/>
      <c r="K116" s="2"/>
      <c r="L116" s="2"/>
      <c r="M116" s="2"/>
    </row>
    <row r="117" spans="2:13">
      <c r="B117" t="s">
        <v>75</v>
      </c>
      <c r="C117" t="s">
        <v>41</v>
      </c>
      <c r="D117" s="2">
        <v>0</v>
      </c>
      <c r="E117" s="2">
        <v>2.5</v>
      </c>
      <c r="F117" s="2">
        <v>1.125</v>
      </c>
      <c r="G117" s="2"/>
      <c r="H117" s="2"/>
      <c r="I117" s="2"/>
      <c r="J117" s="2"/>
      <c r="K117" s="2"/>
      <c r="L117" s="2"/>
      <c r="M117" s="2"/>
    </row>
    <row r="118" spans="2:13">
      <c r="B118" t="s">
        <v>75</v>
      </c>
      <c r="C118" t="s">
        <v>35</v>
      </c>
      <c r="D118" s="2">
        <v>0</v>
      </c>
      <c r="E118" s="2">
        <v>0.5</v>
      </c>
      <c r="F118" s="2">
        <v>0.125</v>
      </c>
      <c r="G118" s="2"/>
      <c r="H118" s="2"/>
      <c r="I118" s="2"/>
      <c r="J118" s="2"/>
      <c r="K118" s="2"/>
      <c r="L118" s="2"/>
      <c r="M118" s="2"/>
    </row>
    <row r="119" spans="2:13">
      <c r="B119" t="s">
        <v>75</v>
      </c>
      <c r="C119" t="s">
        <v>45</v>
      </c>
      <c r="D119" s="2">
        <v>0</v>
      </c>
      <c r="E119" s="2">
        <v>0.5</v>
      </c>
      <c r="F119" s="2">
        <v>0.125</v>
      </c>
      <c r="G119" s="2"/>
      <c r="H119" s="2"/>
      <c r="I119" s="2"/>
      <c r="J119" s="2"/>
      <c r="K119" s="2"/>
      <c r="L119" s="2"/>
      <c r="M119" s="2"/>
    </row>
    <row r="120" spans="2:13">
      <c r="B120" t="s">
        <v>75</v>
      </c>
      <c r="C120" t="s">
        <v>59</v>
      </c>
      <c r="D120" s="2">
        <v>0</v>
      </c>
      <c r="E120" s="2">
        <v>1.1666666666666665</v>
      </c>
      <c r="F120" s="2">
        <v>0.54166666666666663</v>
      </c>
      <c r="G120" s="2"/>
      <c r="H120" s="2"/>
      <c r="I120" s="2"/>
      <c r="J120" s="2"/>
      <c r="K120" s="2"/>
      <c r="L120" s="2"/>
      <c r="M120" s="2"/>
    </row>
    <row r="121" spans="2:13">
      <c r="B121" t="s">
        <v>75</v>
      </c>
      <c r="C121" t="s">
        <v>32</v>
      </c>
      <c r="D121" s="2">
        <v>0</v>
      </c>
      <c r="E121" s="2">
        <v>3</v>
      </c>
      <c r="F121" s="2">
        <v>1.5</v>
      </c>
      <c r="G121" s="2"/>
      <c r="H121" s="2"/>
      <c r="I121" s="2"/>
      <c r="J121" s="2"/>
      <c r="K121" s="2"/>
      <c r="L121" s="2"/>
      <c r="M121" s="2"/>
    </row>
    <row r="122" spans="2:13">
      <c r="B122" t="s">
        <v>75</v>
      </c>
      <c r="C122" t="s">
        <v>18</v>
      </c>
      <c r="D122" s="2">
        <v>0</v>
      </c>
      <c r="E122" s="2">
        <v>0.5</v>
      </c>
      <c r="F122" s="2">
        <v>0.125</v>
      </c>
      <c r="G122" s="2"/>
      <c r="H122" s="2"/>
      <c r="I122" s="2"/>
      <c r="J122" s="2"/>
      <c r="K122" s="2"/>
      <c r="L122" s="2"/>
      <c r="M122" s="2"/>
    </row>
    <row r="123" spans="2:13">
      <c r="B123" t="s">
        <v>75</v>
      </c>
      <c r="C123" t="s">
        <v>34</v>
      </c>
      <c r="D123" s="2">
        <v>0</v>
      </c>
      <c r="E123" s="2">
        <v>1</v>
      </c>
      <c r="F123" s="2">
        <v>0.45833333333333331</v>
      </c>
      <c r="G123" s="2"/>
      <c r="H123" s="2"/>
      <c r="I123" s="2"/>
      <c r="J123" s="2"/>
      <c r="K123" s="2"/>
      <c r="L123" s="2"/>
      <c r="M123" s="2"/>
    </row>
    <row r="124" spans="2:13">
      <c r="B124" t="s">
        <v>75</v>
      </c>
      <c r="C124" t="s">
        <v>15</v>
      </c>
      <c r="D124" s="2">
        <v>0</v>
      </c>
      <c r="E124" s="2">
        <v>0.5</v>
      </c>
      <c r="F124" s="2">
        <v>0.25</v>
      </c>
      <c r="G124" s="2"/>
      <c r="H124" s="2"/>
      <c r="I124" s="2"/>
      <c r="J124" s="2"/>
      <c r="K124" s="2"/>
      <c r="L124" s="2"/>
      <c r="M124" s="2"/>
    </row>
    <row r="125" spans="2:13">
      <c r="B125" t="s">
        <v>75</v>
      </c>
      <c r="C125" t="s">
        <v>29</v>
      </c>
      <c r="D125" s="2">
        <v>0</v>
      </c>
      <c r="E125" s="2">
        <v>2.8333333333333335</v>
      </c>
      <c r="F125" s="2">
        <v>1.2083333333333335</v>
      </c>
      <c r="G125" s="2"/>
      <c r="H125" s="2"/>
      <c r="I125" s="2"/>
      <c r="J125" s="2"/>
      <c r="K125" s="2"/>
      <c r="L125" s="2"/>
      <c r="M125" s="2"/>
    </row>
    <row r="126" spans="2:13">
      <c r="B126" t="s">
        <v>75</v>
      </c>
      <c r="C126" t="s">
        <v>2</v>
      </c>
      <c r="D126" s="2">
        <v>0</v>
      </c>
      <c r="E126" s="2">
        <v>0</v>
      </c>
      <c r="F126" s="2">
        <v>0</v>
      </c>
      <c r="G126" s="2"/>
      <c r="H126" s="2"/>
      <c r="I126" s="2"/>
      <c r="J126" s="2"/>
      <c r="K126" s="2"/>
      <c r="L126" s="2"/>
      <c r="M126" s="2"/>
    </row>
    <row r="127" spans="2:13">
      <c r="B127" t="s">
        <v>75</v>
      </c>
      <c r="C127" t="s">
        <v>52</v>
      </c>
      <c r="D127" s="2">
        <v>0</v>
      </c>
      <c r="E127" s="2">
        <v>1.5</v>
      </c>
      <c r="F127" s="2">
        <v>0.75</v>
      </c>
      <c r="G127" s="2"/>
      <c r="H127" s="2"/>
      <c r="I127" s="2"/>
      <c r="J127" s="2"/>
      <c r="K127" s="2"/>
      <c r="L127" s="2"/>
      <c r="M127" s="2"/>
    </row>
    <row r="128" spans="2:13">
      <c r="B128" t="s">
        <v>75</v>
      </c>
      <c r="C128" t="s">
        <v>42</v>
      </c>
      <c r="D128" s="2">
        <v>1</v>
      </c>
      <c r="E128" s="2">
        <v>4.5</v>
      </c>
      <c r="F128" s="2">
        <v>2.25</v>
      </c>
      <c r="G128" s="2"/>
      <c r="H128" s="2"/>
      <c r="I128" s="2"/>
      <c r="J128" s="2"/>
      <c r="K128" s="2"/>
      <c r="L128" s="2"/>
      <c r="M128" s="2"/>
    </row>
    <row r="129" spans="2:13">
      <c r="B129" t="s">
        <v>75</v>
      </c>
      <c r="C129" t="s">
        <v>40</v>
      </c>
      <c r="D129" s="2">
        <v>0</v>
      </c>
      <c r="E129" s="2">
        <v>6.5</v>
      </c>
      <c r="F129" s="2">
        <v>3.375</v>
      </c>
      <c r="G129" s="2"/>
      <c r="H129" s="2"/>
      <c r="I129" s="2"/>
      <c r="J129" s="2"/>
      <c r="K129" s="2"/>
      <c r="L129" s="2"/>
      <c r="M129" s="2"/>
    </row>
    <row r="130" spans="2:13">
      <c r="B130" t="s">
        <v>75</v>
      </c>
      <c r="C130" t="s">
        <v>68</v>
      </c>
      <c r="D130" s="2">
        <v>104.33333333333333</v>
      </c>
      <c r="E130" s="2">
        <v>135</v>
      </c>
      <c r="F130" s="2">
        <v>114.47916666666666</v>
      </c>
      <c r="G130" s="2"/>
      <c r="H130" s="2"/>
      <c r="I130" s="2"/>
      <c r="J130" s="2"/>
      <c r="K130" s="2"/>
      <c r="L130" s="2"/>
      <c r="M130" s="2"/>
    </row>
    <row r="131" spans="2:13">
      <c r="B131" t="s">
        <v>75</v>
      </c>
      <c r="C131" t="s">
        <v>60</v>
      </c>
      <c r="D131" s="2">
        <v>0.5</v>
      </c>
      <c r="E131" s="2">
        <v>2</v>
      </c>
      <c r="F131" s="2">
        <v>1.125</v>
      </c>
      <c r="G131" s="2"/>
      <c r="H131" s="2"/>
      <c r="I131" s="2"/>
      <c r="J131" s="2"/>
      <c r="K131" s="2"/>
      <c r="L131" s="2"/>
      <c r="M131" s="2"/>
    </row>
    <row r="132" spans="2:13">
      <c r="B132" t="s">
        <v>75</v>
      </c>
      <c r="C132" t="s">
        <v>73</v>
      </c>
      <c r="D132" s="2">
        <v>0</v>
      </c>
      <c r="E132" s="2">
        <v>0</v>
      </c>
      <c r="F132" s="2">
        <v>0</v>
      </c>
      <c r="G132" s="2"/>
      <c r="H132" s="2"/>
      <c r="I132" s="2"/>
      <c r="J132" s="2"/>
      <c r="K132" s="2"/>
      <c r="L132" s="2"/>
      <c r="M132" s="2"/>
    </row>
    <row r="133" spans="2:13">
      <c r="B133" t="s">
        <v>75</v>
      </c>
      <c r="C133" t="s">
        <v>17</v>
      </c>
      <c r="D133" s="2">
        <v>0</v>
      </c>
      <c r="E133" s="2">
        <v>2</v>
      </c>
      <c r="F133" s="2">
        <v>0.5</v>
      </c>
      <c r="G133" s="2"/>
      <c r="H133" s="2"/>
      <c r="I133" s="2"/>
      <c r="J133" s="2"/>
      <c r="K133" s="2"/>
      <c r="L133" s="2"/>
      <c r="M133" s="2"/>
    </row>
    <row r="134" spans="2:13">
      <c r="B134" t="s">
        <v>75</v>
      </c>
      <c r="C134" t="s">
        <v>21</v>
      </c>
      <c r="D134" s="2">
        <v>20</v>
      </c>
      <c r="E134" s="2">
        <v>46.25</v>
      </c>
      <c r="F134" s="2">
        <v>29.1875</v>
      </c>
      <c r="G134" s="2"/>
      <c r="H134" s="2"/>
      <c r="I134" s="2"/>
      <c r="J134" s="2"/>
      <c r="K134" s="2"/>
      <c r="L134" s="2"/>
      <c r="M134" s="2"/>
    </row>
    <row r="135" spans="2:13">
      <c r="B135" t="s">
        <v>75</v>
      </c>
      <c r="C135" t="s">
        <v>51</v>
      </c>
      <c r="D135" s="2">
        <v>1</v>
      </c>
      <c r="E135" s="2">
        <v>5.5</v>
      </c>
      <c r="F135" s="2">
        <v>2.375</v>
      </c>
      <c r="G135" s="2"/>
      <c r="H135" s="2"/>
      <c r="I135" s="2"/>
      <c r="J135" s="2"/>
      <c r="K135" s="2"/>
      <c r="L135" s="2"/>
      <c r="M135" s="2"/>
    </row>
    <row r="136" spans="2:13">
      <c r="B136" t="s">
        <v>75</v>
      </c>
      <c r="C136" t="s">
        <v>27</v>
      </c>
      <c r="D136" s="2">
        <v>0</v>
      </c>
      <c r="E136" s="2">
        <v>3.5</v>
      </c>
      <c r="F136" s="2">
        <v>1.25</v>
      </c>
      <c r="G136" s="2"/>
      <c r="H136" s="2"/>
      <c r="I136" s="2"/>
      <c r="J136" s="2"/>
      <c r="K136" s="2"/>
      <c r="L136" s="2"/>
      <c r="M136" s="2"/>
    </row>
    <row r="137" spans="2:13">
      <c r="B137" t="s">
        <v>75</v>
      </c>
      <c r="C137" t="s">
        <v>44</v>
      </c>
      <c r="D137" s="2">
        <v>0</v>
      </c>
      <c r="E137" s="2">
        <v>0</v>
      </c>
      <c r="F137" s="2">
        <v>0</v>
      </c>
      <c r="G137" s="2"/>
      <c r="H137" s="2"/>
      <c r="I137" s="2"/>
      <c r="J137" s="2"/>
      <c r="K137" s="2"/>
      <c r="L137" s="2"/>
      <c r="M137" s="2"/>
    </row>
    <row r="138" spans="2:13">
      <c r="B138" t="s">
        <v>75</v>
      </c>
      <c r="C138" t="s">
        <v>54</v>
      </c>
      <c r="D138" s="2">
        <v>0</v>
      </c>
      <c r="E138" s="2">
        <v>1.5</v>
      </c>
      <c r="F138" s="2">
        <v>0.58333333333333326</v>
      </c>
      <c r="G138" s="2"/>
      <c r="H138" s="2"/>
      <c r="I138" s="2"/>
      <c r="J138" s="2"/>
      <c r="K138" s="2"/>
      <c r="L138" s="2"/>
      <c r="M138" s="2"/>
    </row>
    <row r="139" spans="2:13">
      <c r="B139" t="s">
        <v>75</v>
      </c>
      <c r="C139" t="s">
        <v>3</v>
      </c>
      <c r="D139" s="2">
        <v>2.5</v>
      </c>
      <c r="E139" s="2">
        <v>14.666666666666668</v>
      </c>
      <c r="F139" s="2">
        <v>7.041666666666667</v>
      </c>
      <c r="G139" s="2"/>
      <c r="H139" s="2"/>
      <c r="I139" s="2"/>
      <c r="J139" s="2"/>
      <c r="K139" s="2"/>
      <c r="L139" s="2"/>
      <c r="M139" s="2"/>
    </row>
    <row r="140" spans="2:13">
      <c r="B140" t="s">
        <v>75</v>
      </c>
      <c r="C140" t="s">
        <v>1</v>
      </c>
      <c r="D140" s="2">
        <v>9</v>
      </c>
      <c r="E140" s="2">
        <v>18.749999999999996</v>
      </c>
      <c r="F140" s="2">
        <v>12.145833333333332</v>
      </c>
      <c r="G140" s="2"/>
      <c r="H140" s="2"/>
      <c r="I140" s="2"/>
      <c r="J140" s="2"/>
      <c r="K140" s="2"/>
      <c r="L140" s="2"/>
      <c r="M140" s="2"/>
    </row>
    <row r="141" spans="2:13">
      <c r="B141" t="s">
        <v>77</v>
      </c>
      <c r="C141" t="s">
        <v>69</v>
      </c>
      <c r="D141" s="2">
        <v>27</v>
      </c>
      <c r="E141" s="2">
        <v>51</v>
      </c>
      <c r="F141" s="2">
        <v>39.625</v>
      </c>
      <c r="G141" s="2"/>
      <c r="H141" s="2"/>
      <c r="I141" s="2"/>
      <c r="J141" s="2"/>
      <c r="K141" s="2"/>
      <c r="L141" s="2"/>
      <c r="M141" s="2"/>
    </row>
    <row r="142" spans="2:13">
      <c r="B142" t="s">
        <v>77</v>
      </c>
      <c r="C142" t="s">
        <v>61</v>
      </c>
      <c r="D142" s="2">
        <v>37</v>
      </c>
      <c r="E142" s="2">
        <v>80</v>
      </c>
      <c r="F142" s="2">
        <v>55.5</v>
      </c>
      <c r="G142" s="2"/>
      <c r="H142" s="2"/>
      <c r="I142" s="2"/>
      <c r="J142" s="2"/>
      <c r="K142" s="2"/>
      <c r="L142" s="2"/>
      <c r="M142" s="2"/>
    </row>
    <row r="143" spans="2:13">
      <c r="B143" t="s">
        <v>77</v>
      </c>
      <c r="C143" t="s">
        <v>31</v>
      </c>
      <c r="D143" s="2">
        <v>1.5</v>
      </c>
      <c r="E143" s="2">
        <v>4</v>
      </c>
      <c r="F143" s="2">
        <v>2.625</v>
      </c>
      <c r="G143" s="2"/>
      <c r="H143" s="2"/>
      <c r="I143" s="2"/>
      <c r="J143" s="2"/>
      <c r="K143" s="2"/>
      <c r="L143" s="2"/>
      <c r="M143" s="2"/>
    </row>
    <row r="144" spans="2:13">
      <c r="B144" t="s">
        <v>77</v>
      </c>
      <c r="C144" t="s">
        <v>55</v>
      </c>
      <c r="D144" s="2">
        <v>0</v>
      </c>
      <c r="E144" s="2">
        <v>1</v>
      </c>
      <c r="F144" s="2">
        <v>0.375</v>
      </c>
      <c r="G144" s="2"/>
      <c r="H144" s="2"/>
      <c r="I144" s="2"/>
      <c r="J144" s="2"/>
      <c r="K144" s="2"/>
      <c r="L144" s="2"/>
      <c r="M144" s="2"/>
    </row>
    <row r="145" spans="2:13">
      <c r="B145" t="s">
        <v>77</v>
      </c>
      <c r="C145" t="s">
        <v>67</v>
      </c>
      <c r="D145" s="2">
        <v>0</v>
      </c>
      <c r="E145" s="2">
        <v>1.5</v>
      </c>
      <c r="F145" s="2">
        <v>0.75</v>
      </c>
      <c r="G145" s="2"/>
      <c r="H145" s="2"/>
      <c r="I145" s="2"/>
      <c r="J145" s="2"/>
      <c r="K145" s="2"/>
      <c r="L145" s="2"/>
      <c r="M145" s="2"/>
    </row>
    <row r="146" spans="2:13">
      <c r="B146" t="s">
        <v>77</v>
      </c>
      <c r="C146" t="s">
        <v>46</v>
      </c>
      <c r="D146" s="2">
        <v>60.5</v>
      </c>
      <c r="E146" s="2">
        <v>121.5</v>
      </c>
      <c r="F146" s="2">
        <v>86.25</v>
      </c>
      <c r="G146" s="2"/>
      <c r="H146" s="2"/>
      <c r="I146" s="2"/>
      <c r="J146" s="2"/>
      <c r="K146" s="2"/>
      <c r="L146" s="2"/>
      <c r="M146" s="2"/>
    </row>
    <row r="147" spans="2:13">
      <c r="B147" t="s">
        <v>77</v>
      </c>
      <c r="C147" t="s">
        <v>6</v>
      </c>
      <c r="D147" s="2">
        <v>3</v>
      </c>
      <c r="E147" s="2">
        <v>8.5</v>
      </c>
      <c r="F147" s="2">
        <v>4.75</v>
      </c>
      <c r="G147" s="2"/>
      <c r="H147" s="2"/>
      <c r="I147" s="2"/>
      <c r="J147" s="2"/>
      <c r="K147" s="2"/>
      <c r="L147" s="2"/>
      <c r="M147" s="2"/>
    </row>
    <row r="148" spans="2:13">
      <c r="B148" t="s">
        <v>77</v>
      </c>
      <c r="C148" t="s">
        <v>62</v>
      </c>
      <c r="D148" s="2">
        <v>0</v>
      </c>
      <c r="E148" s="2">
        <v>5</v>
      </c>
      <c r="F148" s="2">
        <v>2.25</v>
      </c>
      <c r="G148" s="2"/>
      <c r="H148" s="2"/>
      <c r="I148" s="2"/>
      <c r="J148" s="2"/>
      <c r="K148" s="2"/>
      <c r="L148" s="2"/>
      <c r="M148" s="2"/>
    </row>
    <row r="149" spans="2:13">
      <c r="B149" t="s">
        <v>77</v>
      </c>
      <c r="C149" t="s">
        <v>56</v>
      </c>
      <c r="D149" s="2">
        <v>0</v>
      </c>
      <c r="E149" s="2">
        <v>3.5</v>
      </c>
      <c r="F149" s="2">
        <v>1.375</v>
      </c>
      <c r="G149" s="2"/>
      <c r="H149" s="2"/>
      <c r="I149" s="2"/>
      <c r="J149" s="2"/>
      <c r="K149" s="2"/>
      <c r="L149" s="2"/>
      <c r="M149" s="2"/>
    </row>
    <row r="150" spans="2:13">
      <c r="B150" t="s">
        <v>77</v>
      </c>
      <c r="C150" t="s">
        <v>63</v>
      </c>
      <c r="D150" s="2">
        <v>0.5</v>
      </c>
      <c r="E150" s="2">
        <v>2.5</v>
      </c>
      <c r="F150" s="2">
        <v>1.25</v>
      </c>
      <c r="G150" s="2"/>
      <c r="H150" s="2"/>
      <c r="I150" s="2"/>
      <c r="J150" s="2"/>
      <c r="K150" s="2"/>
      <c r="L150" s="2"/>
      <c r="M150" s="2"/>
    </row>
    <row r="151" spans="2:13">
      <c r="B151" t="s">
        <v>77</v>
      </c>
      <c r="C151" t="s">
        <v>65</v>
      </c>
      <c r="D151" s="2">
        <v>44.5</v>
      </c>
      <c r="E151" s="2">
        <v>53</v>
      </c>
      <c r="F151" s="2">
        <v>48</v>
      </c>
      <c r="G151" s="2"/>
      <c r="H151" s="2"/>
      <c r="I151" s="2"/>
      <c r="J151" s="2"/>
      <c r="K151" s="2"/>
      <c r="L151" s="2"/>
      <c r="M151" s="2"/>
    </row>
    <row r="152" spans="2:13">
      <c r="B152" t="s">
        <v>78</v>
      </c>
      <c r="C152" t="s">
        <v>48</v>
      </c>
      <c r="D152" s="2">
        <v>15</v>
      </c>
      <c r="E152" s="2">
        <v>19</v>
      </c>
      <c r="F152" s="2">
        <v>16.375</v>
      </c>
      <c r="G152" s="2"/>
      <c r="H152" s="2"/>
      <c r="I152" s="2"/>
      <c r="J152" s="2"/>
      <c r="K152" s="2"/>
      <c r="L152" s="2"/>
      <c r="M152" s="2"/>
    </row>
    <row r="153" spans="2:13">
      <c r="B153" t="s">
        <v>78</v>
      </c>
      <c r="C153" t="s">
        <v>57</v>
      </c>
      <c r="D153" s="2">
        <v>450</v>
      </c>
      <c r="E153" s="2">
        <v>621</v>
      </c>
      <c r="F153" s="2">
        <v>527.25</v>
      </c>
      <c r="G153" s="2"/>
      <c r="H153" s="2"/>
      <c r="I153" s="2"/>
      <c r="J153" s="2"/>
      <c r="K153" s="2"/>
      <c r="L153" s="2"/>
      <c r="M153" s="2"/>
    </row>
    <row r="154" spans="2:13">
      <c r="D154" s="2"/>
      <c r="E154" s="2"/>
      <c r="F154" s="2"/>
      <c r="G154" s="2"/>
      <c r="H154" s="2"/>
      <c r="I154" s="2"/>
      <c r="J154" s="2"/>
      <c r="K154" s="2"/>
      <c r="L154" s="2"/>
    </row>
    <row r="157" spans="2:13">
      <c r="B157" s="12"/>
    </row>
    <row r="158" spans="2:13">
      <c r="B158" s="12"/>
    </row>
    <row r="159" spans="2:13">
      <c r="B159" s="1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T123"/>
  <sheetViews>
    <sheetView workbookViewId="0">
      <selection activeCell="B3" sqref="B3:L9"/>
    </sheetView>
  </sheetViews>
  <sheetFormatPr defaultRowHeight="15"/>
  <cols>
    <col min="1" max="1" width="14.85546875" customWidth="1"/>
    <col min="2" max="2" width="25.5703125" customWidth="1"/>
  </cols>
  <sheetData>
    <row r="1" spans="1:20">
      <c r="A1" t="s">
        <v>88</v>
      </c>
      <c r="D1">
        <f>+'scenarijų aprašai'!E9</f>
        <v>1</v>
      </c>
      <c r="H1" t="s">
        <v>163</v>
      </c>
    </row>
    <row r="2" spans="1:20">
      <c r="A2" t="s">
        <v>90</v>
      </c>
    </row>
    <row r="3" spans="1:20">
      <c r="A3" s="18" t="s">
        <v>124</v>
      </c>
      <c r="C3" s="19">
        <v>2011</v>
      </c>
      <c r="D3" s="19">
        <v>2012</v>
      </c>
      <c r="E3" s="19">
        <v>2013</v>
      </c>
      <c r="F3" s="19">
        <v>2014</v>
      </c>
      <c r="G3" s="19">
        <v>2015</v>
      </c>
      <c r="H3" s="19">
        <v>2016</v>
      </c>
      <c r="I3" s="19">
        <v>2017</v>
      </c>
      <c r="J3" s="19">
        <v>2018</v>
      </c>
      <c r="K3" s="60">
        <v>2019</v>
      </c>
      <c r="L3" s="60">
        <v>2020</v>
      </c>
      <c r="M3">
        <v>2021</v>
      </c>
      <c r="N3">
        <v>2022</v>
      </c>
      <c r="O3">
        <v>2023</v>
      </c>
      <c r="P3">
        <v>2024</v>
      </c>
      <c r="Q3">
        <v>2025</v>
      </c>
      <c r="R3">
        <v>2026</v>
      </c>
      <c r="S3">
        <v>2027</v>
      </c>
      <c r="T3">
        <v>2028</v>
      </c>
    </row>
    <row r="4" spans="1:20">
      <c r="A4" s="20" t="s">
        <v>125</v>
      </c>
      <c r="B4" s="21" t="s">
        <v>48</v>
      </c>
      <c r="C4">
        <v>48</v>
      </c>
      <c r="D4">
        <v>49</v>
      </c>
      <c r="E4">
        <v>62</v>
      </c>
      <c r="F4">
        <v>57</v>
      </c>
      <c r="G4">
        <v>60</v>
      </c>
      <c r="H4">
        <v>51</v>
      </c>
      <c r="I4">
        <v>47</v>
      </c>
      <c r="J4">
        <v>48</v>
      </c>
      <c r="K4">
        <v>52</v>
      </c>
      <c r="L4">
        <v>61</v>
      </c>
      <c r="M4" s="23">
        <f>+'studijų vietų sk. įvedimas'!M3</f>
        <v>61</v>
      </c>
      <c r="N4" s="23">
        <f>+'studijų vietų sk. įvedimas'!N3</f>
        <v>61</v>
      </c>
      <c r="O4" s="23">
        <f>+'studijų vietų sk. įvedimas'!O3</f>
        <v>61</v>
      </c>
      <c r="P4" s="23">
        <f>+'studijų vietų sk. įvedimas'!P3</f>
        <v>61</v>
      </c>
      <c r="Q4" s="23">
        <f>+'studijų vietų sk. įvedimas'!Q3</f>
        <v>61</v>
      </c>
      <c r="R4" s="23">
        <f>+'studijų vietų sk. įvedimas'!R3</f>
        <v>61</v>
      </c>
      <c r="S4" s="23">
        <f>+'studijų vietų sk. įvedimas'!S3</f>
        <v>61</v>
      </c>
      <c r="T4" s="23">
        <f>+'studijų vietų sk. įvedimas'!T3</f>
        <v>61</v>
      </c>
    </row>
    <row r="5" spans="1:20">
      <c r="A5" s="20" t="s">
        <v>125</v>
      </c>
      <c r="B5" s="21" t="s">
        <v>57</v>
      </c>
      <c r="C5">
        <v>593</v>
      </c>
      <c r="D5">
        <v>648</v>
      </c>
      <c r="E5">
        <v>703</v>
      </c>
      <c r="F5">
        <v>714</v>
      </c>
      <c r="G5">
        <v>692</v>
      </c>
      <c r="H5">
        <v>821</v>
      </c>
      <c r="I5">
        <v>758</v>
      </c>
      <c r="J5">
        <v>867</v>
      </c>
      <c r="K5">
        <v>779</v>
      </c>
      <c r="L5">
        <v>864</v>
      </c>
      <c r="M5" s="23">
        <f>+'studijų vietų sk. įvedimas'!M4</f>
        <v>864</v>
      </c>
      <c r="N5" s="23">
        <f>+'studijų vietų sk. įvedimas'!N4</f>
        <v>864</v>
      </c>
      <c r="O5" s="23">
        <f>+'studijų vietų sk. įvedimas'!O4</f>
        <v>864</v>
      </c>
      <c r="P5" s="23">
        <f>+'studijų vietų sk. įvedimas'!P4</f>
        <v>864</v>
      </c>
      <c r="Q5" s="23">
        <f>+'studijų vietų sk. įvedimas'!Q4</f>
        <v>864</v>
      </c>
      <c r="R5" s="23">
        <f>+'studijų vietų sk. įvedimas'!R4</f>
        <v>864</v>
      </c>
      <c r="S5" s="23">
        <f>+'studijų vietų sk. įvedimas'!S4</f>
        <v>864</v>
      </c>
      <c r="T5" s="23">
        <f>+'studijų vietų sk. įvedimas'!T4</f>
        <v>864</v>
      </c>
    </row>
    <row r="6" spans="1:20">
      <c r="A6" s="20" t="s">
        <v>126</v>
      </c>
      <c r="B6" s="21" t="s">
        <v>69</v>
      </c>
      <c r="C6">
        <v>176</v>
      </c>
      <c r="D6">
        <v>174</v>
      </c>
      <c r="E6">
        <v>156</v>
      </c>
      <c r="F6">
        <v>178</v>
      </c>
      <c r="G6">
        <v>202</v>
      </c>
      <c r="H6">
        <v>162</v>
      </c>
      <c r="I6">
        <v>151</v>
      </c>
      <c r="J6">
        <v>133</v>
      </c>
      <c r="K6">
        <v>129</v>
      </c>
      <c r="L6">
        <v>124</v>
      </c>
      <c r="M6" s="23">
        <f>+'studijų vietų sk. įvedimas'!M5</f>
        <v>124</v>
      </c>
      <c r="N6" s="23">
        <f>+'studijų vietų sk. įvedimas'!N5</f>
        <v>124</v>
      </c>
      <c r="O6" s="23">
        <f>+'studijų vietų sk. įvedimas'!O5</f>
        <v>124</v>
      </c>
      <c r="P6" s="23">
        <f>+'studijų vietų sk. įvedimas'!P5</f>
        <v>124</v>
      </c>
      <c r="Q6" s="23">
        <f>+'studijų vietų sk. įvedimas'!Q5</f>
        <v>124</v>
      </c>
      <c r="R6" s="23">
        <f>+'studijų vietų sk. įvedimas'!R5</f>
        <v>124</v>
      </c>
      <c r="S6" s="23">
        <f>+'studijų vietų sk. įvedimas'!S5</f>
        <v>124</v>
      </c>
      <c r="T6" s="23">
        <f>+'studijų vietų sk. įvedimas'!T5</f>
        <v>124</v>
      </c>
    </row>
    <row r="7" spans="1:20">
      <c r="A7" s="20" t="s">
        <v>127</v>
      </c>
      <c r="B7" s="21" t="s">
        <v>61</v>
      </c>
      <c r="C7">
        <v>70</v>
      </c>
      <c r="D7">
        <v>73</v>
      </c>
      <c r="E7">
        <v>61</v>
      </c>
      <c r="F7">
        <v>58</v>
      </c>
      <c r="G7">
        <v>54</v>
      </c>
      <c r="H7">
        <v>48</v>
      </c>
      <c r="I7">
        <v>48</v>
      </c>
      <c r="J7">
        <v>43</v>
      </c>
      <c r="K7">
        <v>41</v>
      </c>
      <c r="L7">
        <v>39</v>
      </c>
      <c r="M7" s="23">
        <f>+'studijų vietų sk. įvedimas'!M6</f>
        <v>39</v>
      </c>
      <c r="N7" s="23">
        <f>+'studijų vietų sk. įvedimas'!N6</f>
        <v>39</v>
      </c>
      <c r="O7" s="23">
        <f>+'studijų vietų sk. įvedimas'!O6</f>
        <v>39</v>
      </c>
      <c r="P7" s="23">
        <f>+'studijų vietų sk. įvedimas'!P6</f>
        <v>39</v>
      </c>
      <c r="Q7" s="23">
        <f>+'studijų vietų sk. įvedimas'!Q6</f>
        <v>39</v>
      </c>
      <c r="R7" s="23">
        <f>+'studijų vietų sk. įvedimas'!R6</f>
        <v>39</v>
      </c>
      <c r="S7" s="23">
        <f>+'studijų vietų sk. įvedimas'!S6</f>
        <v>39</v>
      </c>
      <c r="T7" s="23">
        <f>+'studijų vietų sk. įvedimas'!T6</f>
        <v>39</v>
      </c>
    </row>
    <row r="8" spans="1:20">
      <c r="A8" s="20" t="s">
        <v>126</v>
      </c>
      <c r="B8" s="21" t="s">
        <v>65</v>
      </c>
      <c r="C8">
        <v>69</v>
      </c>
      <c r="D8">
        <v>70</v>
      </c>
      <c r="E8">
        <v>74</v>
      </c>
      <c r="F8">
        <v>76</v>
      </c>
      <c r="G8">
        <v>76</v>
      </c>
      <c r="H8">
        <v>82</v>
      </c>
      <c r="I8">
        <v>78</v>
      </c>
      <c r="J8">
        <v>81</v>
      </c>
      <c r="K8">
        <v>57</v>
      </c>
      <c r="L8">
        <v>76</v>
      </c>
      <c r="M8" s="23">
        <f>+'studijų vietų sk. įvedimas'!M7</f>
        <v>76</v>
      </c>
      <c r="N8" s="23">
        <f>+'studijų vietų sk. įvedimas'!N7</f>
        <v>76</v>
      </c>
      <c r="O8" s="23">
        <f>+'studijų vietų sk. įvedimas'!O7</f>
        <v>76</v>
      </c>
      <c r="P8" s="23">
        <f>+'studijų vietų sk. įvedimas'!P7</f>
        <v>76</v>
      </c>
      <c r="Q8" s="23">
        <f>+'studijų vietų sk. įvedimas'!Q7</f>
        <v>76</v>
      </c>
      <c r="R8" s="23">
        <f>+'studijų vietų sk. įvedimas'!R7</f>
        <v>76</v>
      </c>
      <c r="S8" s="23">
        <f>+'studijų vietų sk. įvedimas'!S7</f>
        <v>76</v>
      </c>
      <c r="T8" s="23">
        <f>+'studijų vietų sk. įvedimas'!T7</f>
        <v>76</v>
      </c>
    </row>
    <row r="9" spans="1:20">
      <c r="A9" s="24" t="s">
        <v>128</v>
      </c>
      <c r="B9" s="25" t="s">
        <v>46</v>
      </c>
      <c r="C9">
        <v>184</v>
      </c>
      <c r="D9">
        <v>198</v>
      </c>
      <c r="E9">
        <v>186</v>
      </c>
      <c r="F9">
        <v>171</v>
      </c>
      <c r="G9">
        <v>167</v>
      </c>
      <c r="H9">
        <v>189</v>
      </c>
      <c r="I9">
        <v>193</v>
      </c>
      <c r="J9">
        <v>168</v>
      </c>
      <c r="K9">
        <v>197</v>
      </c>
      <c r="L9">
        <v>198</v>
      </c>
      <c r="M9" s="23">
        <f>+'studijų vietų sk. įvedimas'!M8</f>
        <v>198</v>
      </c>
      <c r="N9" s="23">
        <f>+'studijų vietų sk. įvedimas'!N8</f>
        <v>198</v>
      </c>
      <c r="O9" s="23">
        <f>+'studijų vietų sk. įvedimas'!O8</f>
        <v>198</v>
      </c>
      <c r="P9" s="23">
        <f>+'studijų vietų sk. įvedimas'!P8</f>
        <v>198</v>
      </c>
      <c r="Q9" s="23">
        <f>+'studijų vietų sk. įvedimas'!Q8</f>
        <v>198</v>
      </c>
      <c r="R9" s="23">
        <f>+'studijų vietų sk. įvedimas'!R8</f>
        <v>198</v>
      </c>
      <c r="S9" s="23">
        <f>+'studijų vietų sk. įvedimas'!S8</f>
        <v>198</v>
      </c>
      <c r="T9" s="23">
        <f>+'studijų vietų sk. įvedimas'!T8</f>
        <v>198</v>
      </c>
    </row>
    <row r="12" spans="1:20">
      <c r="A12" s="26" t="s">
        <v>129</v>
      </c>
      <c r="C12" t="s">
        <v>130</v>
      </c>
    </row>
    <row r="13" spans="1:20">
      <c r="A13">
        <v>2011</v>
      </c>
      <c r="B13" t="s">
        <v>131</v>
      </c>
      <c r="C13">
        <v>2014</v>
      </c>
      <c r="D13">
        <v>2015</v>
      </c>
      <c r="E13">
        <v>2016</v>
      </c>
      <c r="F13">
        <v>2017</v>
      </c>
      <c r="G13">
        <v>2018</v>
      </c>
      <c r="H13" t="s">
        <v>202</v>
      </c>
      <c r="I13" t="s">
        <v>203</v>
      </c>
      <c r="M13" t="s">
        <v>132</v>
      </c>
      <c r="N13" t="s">
        <v>133</v>
      </c>
      <c r="O13" t="s">
        <v>134</v>
      </c>
      <c r="P13" t="s">
        <v>135</v>
      </c>
      <c r="Q13" t="s">
        <v>136</v>
      </c>
      <c r="R13" t="s">
        <v>141</v>
      </c>
      <c r="S13" t="s">
        <v>142</v>
      </c>
    </row>
    <row r="14" spans="1:20">
      <c r="A14" s="21" t="s">
        <v>48</v>
      </c>
      <c r="B14" s="22">
        <f>+C4</f>
        <v>48</v>
      </c>
      <c r="C14" s="22"/>
      <c r="D14" s="22"/>
      <c r="E14" s="22">
        <v>17</v>
      </c>
      <c r="F14" s="22">
        <v>6</v>
      </c>
      <c r="G14" s="22">
        <v>1</v>
      </c>
      <c r="H14" s="22">
        <v>1</v>
      </c>
      <c r="I14" s="22"/>
      <c r="M14" s="12">
        <f t="shared" ref="M14:Q19" si="0">+C14/$B14</f>
        <v>0</v>
      </c>
      <c r="N14" s="12">
        <f t="shared" si="0"/>
        <v>0</v>
      </c>
      <c r="O14" s="12">
        <f t="shared" si="0"/>
        <v>0.35416666666666669</v>
      </c>
      <c r="P14" s="12">
        <f t="shared" si="0"/>
        <v>0.125</v>
      </c>
      <c r="Q14" s="12">
        <f t="shared" si="0"/>
        <v>2.0833333333333332E-2</v>
      </c>
      <c r="R14" s="12">
        <f t="shared" ref="R14:R19" si="1">+H14/$B14</f>
        <v>2.0833333333333332E-2</v>
      </c>
      <c r="S14" s="12">
        <f t="shared" ref="S14:S19" si="2">+I14/$B14</f>
        <v>0</v>
      </c>
    </row>
    <row r="15" spans="1:20">
      <c r="A15" s="21" t="s">
        <v>57</v>
      </c>
      <c r="B15" s="22">
        <f t="shared" ref="B15:B19" si="3">+C5</f>
        <v>593</v>
      </c>
      <c r="C15" s="22">
        <v>1</v>
      </c>
      <c r="D15" s="22">
        <v>9</v>
      </c>
      <c r="E15" s="22">
        <v>248</v>
      </c>
      <c r="F15" s="22">
        <v>21</v>
      </c>
      <c r="G15" s="22">
        <v>20</v>
      </c>
      <c r="H15" s="22">
        <v>16</v>
      </c>
      <c r="I15" s="22">
        <v>6</v>
      </c>
      <c r="M15" s="12">
        <f t="shared" si="0"/>
        <v>1.6863406408094434E-3</v>
      </c>
      <c r="N15" s="12">
        <f t="shared" si="0"/>
        <v>1.5177065767284991E-2</v>
      </c>
      <c r="O15" s="12">
        <f t="shared" si="0"/>
        <v>0.41821247892074198</v>
      </c>
      <c r="P15" s="12">
        <f t="shared" si="0"/>
        <v>3.5413153456998317E-2</v>
      </c>
      <c r="Q15" s="12">
        <f t="shared" si="0"/>
        <v>3.3726812816188868E-2</v>
      </c>
      <c r="R15" s="12">
        <f t="shared" si="1"/>
        <v>2.6981450252951095E-2</v>
      </c>
      <c r="S15" s="12">
        <f t="shared" si="2"/>
        <v>1.0118043844856661E-2</v>
      </c>
    </row>
    <row r="16" spans="1:20">
      <c r="A16" s="21" t="s">
        <v>69</v>
      </c>
      <c r="B16" s="22">
        <f t="shared" si="3"/>
        <v>176</v>
      </c>
      <c r="C16" s="22">
        <v>7</v>
      </c>
      <c r="D16" s="22">
        <v>53</v>
      </c>
      <c r="E16" s="22">
        <v>31</v>
      </c>
      <c r="F16" s="22">
        <v>11</v>
      </c>
      <c r="G16" s="22">
        <v>8</v>
      </c>
      <c r="H16" s="22">
        <v>6</v>
      </c>
      <c r="I16" s="22">
        <v>4</v>
      </c>
      <c r="M16" s="12">
        <f t="shared" si="0"/>
        <v>3.9772727272727272E-2</v>
      </c>
      <c r="N16" s="12">
        <f t="shared" si="0"/>
        <v>0.30113636363636365</v>
      </c>
      <c r="O16" s="12">
        <f t="shared" si="0"/>
        <v>0.17613636363636365</v>
      </c>
      <c r="P16" s="12">
        <f t="shared" si="0"/>
        <v>6.25E-2</v>
      </c>
      <c r="Q16" s="12">
        <f t="shared" si="0"/>
        <v>4.5454545454545456E-2</v>
      </c>
      <c r="R16" s="12">
        <f t="shared" si="1"/>
        <v>3.4090909090909088E-2</v>
      </c>
      <c r="S16" s="12">
        <f t="shared" si="2"/>
        <v>2.2727272727272728E-2</v>
      </c>
    </row>
    <row r="17" spans="1:19">
      <c r="A17" s="21" t="s">
        <v>61</v>
      </c>
      <c r="B17" s="22">
        <f t="shared" si="3"/>
        <v>70</v>
      </c>
      <c r="C17" s="22"/>
      <c r="D17" s="22">
        <v>31</v>
      </c>
      <c r="E17" s="22">
        <v>9</v>
      </c>
      <c r="F17" s="22">
        <v>3</v>
      </c>
      <c r="G17" s="22">
        <v>3</v>
      </c>
      <c r="H17" s="22">
        <v>1</v>
      </c>
      <c r="I17" s="22">
        <v>2</v>
      </c>
      <c r="M17" s="12">
        <f t="shared" si="0"/>
        <v>0</v>
      </c>
      <c r="N17" s="12">
        <f t="shared" si="0"/>
        <v>0.44285714285714284</v>
      </c>
      <c r="O17" s="12">
        <f t="shared" si="0"/>
        <v>0.12857142857142856</v>
      </c>
      <c r="P17" s="12">
        <f t="shared" si="0"/>
        <v>4.2857142857142858E-2</v>
      </c>
      <c r="Q17" s="12">
        <f t="shared" si="0"/>
        <v>4.2857142857142858E-2</v>
      </c>
      <c r="R17" s="12">
        <f t="shared" si="1"/>
        <v>1.4285714285714285E-2</v>
      </c>
      <c r="S17" s="12">
        <f t="shared" si="2"/>
        <v>2.8571428571428571E-2</v>
      </c>
    </row>
    <row r="18" spans="1:19">
      <c r="A18" s="21" t="s">
        <v>65</v>
      </c>
      <c r="B18" s="22">
        <f t="shared" si="3"/>
        <v>69</v>
      </c>
      <c r="C18" s="22">
        <v>1</v>
      </c>
      <c r="D18" s="22">
        <v>25</v>
      </c>
      <c r="E18" s="22">
        <v>5</v>
      </c>
      <c r="F18" s="22">
        <v>1</v>
      </c>
      <c r="G18" s="22">
        <v>3</v>
      </c>
      <c r="H18" s="22">
        <v>3</v>
      </c>
      <c r="I18" s="22"/>
      <c r="M18" s="12">
        <f t="shared" si="0"/>
        <v>1.4492753623188406E-2</v>
      </c>
      <c r="N18" s="12">
        <f t="shared" si="0"/>
        <v>0.36231884057971014</v>
      </c>
      <c r="O18" s="12">
        <f t="shared" si="0"/>
        <v>7.2463768115942032E-2</v>
      </c>
      <c r="P18" s="12">
        <f t="shared" si="0"/>
        <v>1.4492753623188406E-2</v>
      </c>
      <c r="Q18" s="12">
        <f t="shared" si="0"/>
        <v>4.3478260869565216E-2</v>
      </c>
      <c r="R18" s="12">
        <f t="shared" si="1"/>
        <v>4.3478260869565216E-2</v>
      </c>
      <c r="S18" s="12">
        <f t="shared" si="2"/>
        <v>0</v>
      </c>
    </row>
    <row r="19" spans="1:19">
      <c r="A19" s="25" t="s">
        <v>46</v>
      </c>
      <c r="B19" s="22">
        <f t="shared" si="3"/>
        <v>184</v>
      </c>
      <c r="C19" s="22"/>
      <c r="D19" s="22"/>
      <c r="E19" s="22">
        <v>6</v>
      </c>
      <c r="F19" s="22">
        <v>134</v>
      </c>
      <c r="G19" s="22">
        <v>3</v>
      </c>
      <c r="H19" s="22">
        <v>3</v>
      </c>
      <c r="I19" s="22">
        <v>3</v>
      </c>
      <c r="M19" s="12">
        <f t="shared" si="0"/>
        <v>0</v>
      </c>
      <c r="N19" s="12">
        <f t="shared" si="0"/>
        <v>0</v>
      </c>
      <c r="O19" s="12">
        <f t="shared" si="0"/>
        <v>3.2608695652173912E-2</v>
      </c>
      <c r="P19" s="12">
        <f t="shared" si="0"/>
        <v>0.72826086956521741</v>
      </c>
      <c r="Q19" s="12">
        <f t="shared" si="0"/>
        <v>1.6304347826086956E-2</v>
      </c>
      <c r="R19" s="12">
        <f t="shared" si="1"/>
        <v>1.6304347826086956E-2</v>
      </c>
      <c r="S19" s="12">
        <f t="shared" si="2"/>
        <v>1.6304347826086956E-2</v>
      </c>
    </row>
    <row r="20" spans="1:19">
      <c r="A20" s="26" t="s">
        <v>129</v>
      </c>
      <c r="C20" t="s">
        <v>130</v>
      </c>
    </row>
    <row r="21" spans="1:19">
      <c r="A21">
        <v>2012</v>
      </c>
      <c r="B21" t="s">
        <v>131</v>
      </c>
      <c r="C21">
        <v>2014</v>
      </c>
      <c r="D21">
        <v>2015</v>
      </c>
      <c r="E21">
        <v>2016</v>
      </c>
      <c r="F21">
        <v>2017</v>
      </c>
      <c r="G21">
        <v>2018</v>
      </c>
      <c r="H21" t="s">
        <v>202</v>
      </c>
      <c r="I21" t="s">
        <v>203</v>
      </c>
      <c r="L21" t="s">
        <v>137</v>
      </c>
      <c r="M21" t="s">
        <v>132</v>
      </c>
      <c r="N21" t="s">
        <v>133</v>
      </c>
      <c r="O21" t="s">
        <v>134</v>
      </c>
      <c r="P21" t="s">
        <v>135</v>
      </c>
      <c r="Q21" t="s">
        <v>136</v>
      </c>
      <c r="R21" t="s">
        <v>141</v>
      </c>
    </row>
    <row r="22" spans="1:19">
      <c r="A22" s="21" t="s">
        <v>48</v>
      </c>
      <c r="B22" s="22">
        <f>+D4</f>
        <v>49</v>
      </c>
      <c r="C22" s="22"/>
      <c r="D22" s="22"/>
      <c r="E22" s="22"/>
      <c r="F22" s="22">
        <v>23</v>
      </c>
      <c r="G22" s="22">
        <v>4</v>
      </c>
      <c r="H22" s="22">
        <v>1</v>
      </c>
      <c r="I22" s="22">
        <v>3</v>
      </c>
      <c r="L22" s="12">
        <f t="shared" ref="L22:P27" si="4">+C22/$B22</f>
        <v>0</v>
      </c>
      <c r="M22" s="12">
        <f t="shared" si="4"/>
        <v>0</v>
      </c>
      <c r="N22" s="12">
        <f t="shared" si="4"/>
        <v>0</v>
      </c>
      <c r="O22" s="12">
        <f t="shared" si="4"/>
        <v>0.46938775510204084</v>
      </c>
      <c r="P22" s="12">
        <f t="shared" si="4"/>
        <v>8.1632653061224483E-2</v>
      </c>
      <c r="Q22" s="12">
        <f t="shared" ref="Q22:Q27" si="5">+H22/$B22</f>
        <v>2.0408163265306121E-2</v>
      </c>
      <c r="R22" s="12">
        <f t="shared" ref="R22:R27" si="6">+I22/$B22</f>
        <v>6.1224489795918366E-2</v>
      </c>
    </row>
    <row r="23" spans="1:19">
      <c r="A23" s="21" t="s">
        <v>57</v>
      </c>
      <c r="B23" s="22">
        <f t="shared" ref="B23:B27" si="7">+D5</f>
        <v>648</v>
      </c>
      <c r="C23" s="22">
        <v>3</v>
      </c>
      <c r="D23" s="22">
        <v>5</v>
      </c>
      <c r="E23" s="22">
        <v>6</v>
      </c>
      <c r="F23" s="22">
        <v>263</v>
      </c>
      <c r="G23" s="22">
        <v>39</v>
      </c>
      <c r="H23" s="22">
        <v>23</v>
      </c>
      <c r="I23" s="22">
        <v>14</v>
      </c>
      <c r="L23" s="12">
        <f t="shared" si="4"/>
        <v>4.6296296296296294E-3</v>
      </c>
      <c r="M23" s="12">
        <f t="shared" si="4"/>
        <v>7.716049382716049E-3</v>
      </c>
      <c r="N23" s="12">
        <f t="shared" si="4"/>
        <v>9.2592592592592587E-3</v>
      </c>
      <c r="O23" s="12">
        <f t="shared" si="4"/>
        <v>0.40586419753086422</v>
      </c>
      <c r="P23" s="12">
        <f t="shared" si="4"/>
        <v>6.0185185185185182E-2</v>
      </c>
      <c r="Q23" s="12">
        <f t="shared" si="5"/>
        <v>3.5493827160493825E-2</v>
      </c>
      <c r="R23" s="12">
        <f t="shared" si="6"/>
        <v>2.1604938271604937E-2</v>
      </c>
    </row>
    <row r="24" spans="1:19">
      <c r="A24" s="21" t="s">
        <v>69</v>
      </c>
      <c r="B24" s="22">
        <f t="shared" si="7"/>
        <v>174</v>
      </c>
      <c r="C24" s="22">
        <v>1</v>
      </c>
      <c r="D24" s="22">
        <v>4</v>
      </c>
      <c r="E24" s="22">
        <v>75</v>
      </c>
      <c r="F24" s="22">
        <v>9</v>
      </c>
      <c r="G24" s="22">
        <v>7</v>
      </c>
      <c r="H24" s="22">
        <v>8</v>
      </c>
      <c r="I24" s="22">
        <v>2</v>
      </c>
      <c r="L24" s="12">
        <f t="shared" si="4"/>
        <v>5.7471264367816091E-3</v>
      </c>
      <c r="M24" s="12">
        <f t="shared" si="4"/>
        <v>2.2988505747126436E-2</v>
      </c>
      <c r="N24" s="12">
        <f t="shared" si="4"/>
        <v>0.43103448275862066</v>
      </c>
      <c r="O24" s="12">
        <f t="shared" si="4"/>
        <v>5.1724137931034482E-2</v>
      </c>
      <c r="P24" s="12">
        <f t="shared" si="4"/>
        <v>4.0229885057471264E-2</v>
      </c>
      <c r="Q24" s="12">
        <f t="shared" si="5"/>
        <v>4.5977011494252873E-2</v>
      </c>
      <c r="R24" s="12">
        <f t="shared" si="6"/>
        <v>1.1494252873563218E-2</v>
      </c>
    </row>
    <row r="25" spans="1:19">
      <c r="A25" s="21" t="s">
        <v>61</v>
      </c>
      <c r="B25" s="22">
        <f t="shared" si="7"/>
        <v>73</v>
      </c>
      <c r="C25" s="22">
        <v>1</v>
      </c>
      <c r="D25" s="22"/>
      <c r="E25" s="22">
        <v>31</v>
      </c>
      <c r="F25" s="22">
        <v>15</v>
      </c>
      <c r="G25" s="22">
        <v>4</v>
      </c>
      <c r="H25" s="22">
        <v>2</v>
      </c>
      <c r="I25" s="22">
        <v>2</v>
      </c>
      <c r="L25" s="12">
        <f t="shared" si="4"/>
        <v>1.3698630136986301E-2</v>
      </c>
      <c r="M25" s="12">
        <f t="shared" si="4"/>
        <v>0</v>
      </c>
      <c r="N25" s="12">
        <f t="shared" si="4"/>
        <v>0.42465753424657532</v>
      </c>
      <c r="O25" s="12">
        <f t="shared" si="4"/>
        <v>0.20547945205479451</v>
      </c>
      <c r="P25" s="12">
        <f t="shared" si="4"/>
        <v>5.4794520547945202E-2</v>
      </c>
      <c r="Q25" s="12">
        <f t="shared" si="5"/>
        <v>2.7397260273972601E-2</v>
      </c>
      <c r="R25" s="12">
        <f t="shared" si="6"/>
        <v>2.7397260273972601E-2</v>
      </c>
    </row>
    <row r="26" spans="1:19">
      <c r="A26" s="21" t="s">
        <v>65</v>
      </c>
      <c r="B26" s="22">
        <f t="shared" si="7"/>
        <v>70</v>
      </c>
      <c r="C26" s="22"/>
      <c r="D26" s="22"/>
      <c r="E26" s="22">
        <v>34</v>
      </c>
      <c r="F26" s="22"/>
      <c r="G26" s="22">
        <v>5</v>
      </c>
      <c r="H26" s="22">
        <v>1</v>
      </c>
      <c r="I26" s="22">
        <v>3</v>
      </c>
      <c r="L26" s="12">
        <f t="shared" si="4"/>
        <v>0</v>
      </c>
      <c r="M26" s="12">
        <f t="shared" si="4"/>
        <v>0</v>
      </c>
      <c r="N26" s="12">
        <f t="shared" si="4"/>
        <v>0.48571428571428571</v>
      </c>
      <c r="O26" s="12">
        <f t="shared" si="4"/>
        <v>0</v>
      </c>
      <c r="P26" s="12">
        <f t="shared" si="4"/>
        <v>7.1428571428571425E-2</v>
      </c>
      <c r="Q26" s="12">
        <f t="shared" si="5"/>
        <v>1.4285714285714285E-2</v>
      </c>
      <c r="R26" s="12">
        <f t="shared" si="6"/>
        <v>4.2857142857142858E-2</v>
      </c>
    </row>
    <row r="27" spans="1:19">
      <c r="A27" s="25" t="s">
        <v>46</v>
      </c>
      <c r="B27" s="22">
        <f t="shared" si="7"/>
        <v>198</v>
      </c>
      <c r="C27" s="22"/>
      <c r="D27" s="22"/>
      <c r="E27" s="22"/>
      <c r="F27" s="22">
        <v>4</v>
      </c>
      <c r="G27" s="22">
        <v>108</v>
      </c>
      <c r="H27" s="22">
        <v>26</v>
      </c>
      <c r="I27" s="22">
        <v>5</v>
      </c>
      <c r="L27" s="12">
        <f t="shared" si="4"/>
        <v>0</v>
      </c>
      <c r="M27" s="12">
        <f t="shared" si="4"/>
        <v>0</v>
      </c>
      <c r="N27" s="12">
        <f t="shared" si="4"/>
        <v>0</v>
      </c>
      <c r="O27" s="12">
        <f t="shared" si="4"/>
        <v>2.0202020202020204E-2</v>
      </c>
      <c r="P27" s="12">
        <f t="shared" si="4"/>
        <v>0.54545454545454541</v>
      </c>
      <c r="Q27" s="12">
        <f t="shared" si="5"/>
        <v>0.13131313131313133</v>
      </c>
      <c r="R27" s="12">
        <f t="shared" si="6"/>
        <v>2.5252525252525252E-2</v>
      </c>
    </row>
    <row r="28" spans="1:19">
      <c r="A28" s="26" t="s">
        <v>129</v>
      </c>
      <c r="C28" t="s">
        <v>130</v>
      </c>
    </row>
    <row r="29" spans="1:19">
      <c r="A29">
        <v>2013</v>
      </c>
      <c r="B29" t="s">
        <v>131</v>
      </c>
      <c r="C29">
        <v>2014</v>
      </c>
      <c r="D29">
        <v>2015</v>
      </c>
      <c r="E29">
        <v>2016</v>
      </c>
      <c r="F29">
        <v>2017</v>
      </c>
      <c r="G29">
        <v>2018</v>
      </c>
      <c r="H29" t="s">
        <v>202</v>
      </c>
      <c r="I29" t="s">
        <v>203</v>
      </c>
      <c r="K29" t="s">
        <v>138</v>
      </c>
      <c r="L29" t="s">
        <v>137</v>
      </c>
      <c r="M29" t="s">
        <v>132</v>
      </c>
      <c r="N29" t="s">
        <v>133</v>
      </c>
      <c r="O29" t="s">
        <v>134</v>
      </c>
      <c r="P29" t="s">
        <v>135</v>
      </c>
      <c r="Q29" t="s">
        <v>136</v>
      </c>
    </row>
    <row r="30" spans="1:19">
      <c r="A30" s="21" t="s">
        <v>48</v>
      </c>
      <c r="B30" s="22">
        <f>+E4</f>
        <v>62</v>
      </c>
      <c r="C30" s="22">
        <v>5</v>
      </c>
      <c r="D30" s="22"/>
      <c r="E30" s="22"/>
      <c r="F30" s="22">
        <v>1</v>
      </c>
      <c r="G30" s="22">
        <v>31</v>
      </c>
      <c r="H30" s="22">
        <v>3</v>
      </c>
      <c r="I30" s="22">
        <v>1</v>
      </c>
      <c r="K30" s="12">
        <f t="shared" ref="K30:O35" si="8">+C30/$B30</f>
        <v>8.0645161290322578E-2</v>
      </c>
      <c r="L30" s="12">
        <f t="shared" si="8"/>
        <v>0</v>
      </c>
      <c r="M30" s="12">
        <f t="shared" si="8"/>
        <v>0</v>
      </c>
      <c r="N30" s="12">
        <f t="shared" si="8"/>
        <v>1.6129032258064516E-2</v>
      </c>
      <c r="O30" s="12">
        <f t="shared" si="8"/>
        <v>0.5</v>
      </c>
      <c r="P30" s="12">
        <f t="shared" ref="P30:P35" si="9">+H30/$B30</f>
        <v>4.8387096774193547E-2</v>
      </c>
      <c r="Q30" s="12">
        <f t="shared" ref="Q30:Q35" si="10">+I30/$B30</f>
        <v>1.6129032258064516E-2</v>
      </c>
    </row>
    <row r="31" spans="1:19">
      <c r="A31" s="21" t="s">
        <v>57</v>
      </c>
      <c r="B31" s="22">
        <f t="shared" ref="B31:B35" si="11">+E5</f>
        <v>703</v>
      </c>
      <c r="C31" s="22">
        <v>8</v>
      </c>
      <c r="D31" s="22">
        <v>7</v>
      </c>
      <c r="E31" s="22">
        <v>2</v>
      </c>
      <c r="F31" s="22">
        <v>6</v>
      </c>
      <c r="G31" s="22">
        <v>309</v>
      </c>
      <c r="H31" s="22">
        <v>42</v>
      </c>
      <c r="I31" s="22">
        <v>19</v>
      </c>
      <c r="K31" s="12">
        <f t="shared" si="8"/>
        <v>1.1379800853485065E-2</v>
      </c>
      <c r="L31" s="12">
        <f t="shared" si="8"/>
        <v>9.9573257467994308E-3</v>
      </c>
      <c r="M31" s="12">
        <f t="shared" si="8"/>
        <v>2.8449502133712661E-3</v>
      </c>
      <c r="N31" s="12">
        <f t="shared" si="8"/>
        <v>8.5348506401137988E-3</v>
      </c>
      <c r="O31" s="12">
        <f t="shared" si="8"/>
        <v>0.4395448079658606</v>
      </c>
      <c r="P31" s="12">
        <f t="shared" si="9"/>
        <v>5.9743954480796585E-2</v>
      </c>
      <c r="Q31" s="12">
        <f t="shared" si="10"/>
        <v>2.7027027027027029E-2</v>
      </c>
    </row>
    <row r="32" spans="1:19">
      <c r="A32" s="21" t="s">
        <v>69</v>
      </c>
      <c r="B32" s="22">
        <f t="shared" si="11"/>
        <v>156</v>
      </c>
      <c r="C32" s="22"/>
      <c r="D32" s="22">
        <v>1</v>
      </c>
      <c r="E32" s="22">
        <v>10</v>
      </c>
      <c r="F32" s="22">
        <v>59</v>
      </c>
      <c r="G32" s="22">
        <v>11</v>
      </c>
      <c r="H32" s="22">
        <v>7</v>
      </c>
      <c r="I32" s="22">
        <v>2</v>
      </c>
      <c r="K32" s="12">
        <f t="shared" si="8"/>
        <v>0</v>
      </c>
      <c r="L32" s="12">
        <f t="shared" si="8"/>
        <v>6.41025641025641E-3</v>
      </c>
      <c r="M32" s="12">
        <f t="shared" si="8"/>
        <v>6.4102564102564097E-2</v>
      </c>
      <c r="N32" s="12">
        <f t="shared" si="8"/>
        <v>0.37820512820512819</v>
      </c>
      <c r="O32" s="12">
        <f t="shared" si="8"/>
        <v>7.0512820512820512E-2</v>
      </c>
      <c r="P32" s="12">
        <f t="shared" si="9"/>
        <v>4.4871794871794872E-2</v>
      </c>
      <c r="Q32" s="12">
        <f t="shared" si="10"/>
        <v>1.282051282051282E-2</v>
      </c>
    </row>
    <row r="33" spans="1:17">
      <c r="A33" s="21" t="s">
        <v>61</v>
      </c>
      <c r="B33" s="22">
        <f t="shared" si="11"/>
        <v>61</v>
      </c>
      <c r="C33" s="22"/>
      <c r="D33" s="22"/>
      <c r="E33" s="22"/>
      <c r="F33" s="22">
        <v>22</v>
      </c>
      <c r="G33" s="22">
        <v>10</v>
      </c>
      <c r="H33" s="22">
        <v>5</v>
      </c>
      <c r="I33" s="22"/>
      <c r="K33" s="12">
        <f t="shared" si="8"/>
        <v>0</v>
      </c>
      <c r="L33" s="12">
        <f t="shared" si="8"/>
        <v>0</v>
      </c>
      <c r="M33" s="12">
        <f t="shared" si="8"/>
        <v>0</v>
      </c>
      <c r="N33" s="12">
        <f t="shared" si="8"/>
        <v>0.36065573770491804</v>
      </c>
      <c r="O33" s="12">
        <f t="shared" si="8"/>
        <v>0.16393442622950818</v>
      </c>
      <c r="P33" s="12">
        <f t="shared" si="9"/>
        <v>8.1967213114754092E-2</v>
      </c>
      <c r="Q33" s="12">
        <f t="shared" si="10"/>
        <v>0</v>
      </c>
    </row>
    <row r="34" spans="1:17">
      <c r="A34" s="21" t="s">
        <v>65</v>
      </c>
      <c r="B34" s="22">
        <f t="shared" si="11"/>
        <v>74</v>
      </c>
      <c r="C34" s="22"/>
      <c r="D34" s="22"/>
      <c r="E34" s="22">
        <v>1</v>
      </c>
      <c r="F34" s="22">
        <v>32</v>
      </c>
      <c r="G34" s="22">
        <v>4</v>
      </c>
      <c r="H34" s="22">
        <v>5</v>
      </c>
      <c r="I34" s="22">
        <v>3</v>
      </c>
      <c r="K34" s="12">
        <f t="shared" si="8"/>
        <v>0</v>
      </c>
      <c r="L34" s="12">
        <f t="shared" si="8"/>
        <v>0</v>
      </c>
      <c r="M34" s="12">
        <f t="shared" si="8"/>
        <v>1.3513513513513514E-2</v>
      </c>
      <c r="N34" s="12">
        <f t="shared" si="8"/>
        <v>0.43243243243243246</v>
      </c>
      <c r="O34" s="12">
        <f t="shared" si="8"/>
        <v>5.4054054054054057E-2</v>
      </c>
      <c r="P34" s="12">
        <f t="shared" si="9"/>
        <v>6.7567567567567571E-2</v>
      </c>
      <c r="Q34" s="12">
        <f t="shared" si="10"/>
        <v>4.0540540540540543E-2</v>
      </c>
    </row>
    <row r="35" spans="1:17">
      <c r="A35" s="25" t="s">
        <v>46</v>
      </c>
      <c r="B35" s="22">
        <f t="shared" si="11"/>
        <v>186</v>
      </c>
      <c r="C35" s="22"/>
      <c r="D35" s="22"/>
      <c r="E35" s="22"/>
      <c r="F35" s="22"/>
      <c r="G35" s="22">
        <v>3</v>
      </c>
      <c r="H35" s="22">
        <v>122</v>
      </c>
      <c r="I35" s="22">
        <v>4</v>
      </c>
      <c r="K35" s="12">
        <f t="shared" si="8"/>
        <v>0</v>
      </c>
      <c r="L35" s="12">
        <f t="shared" si="8"/>
        <v>0</v>
      </c>
      <c r="M35" s="12">
        <f t="shared" si="8"/>
        <v>0</v>
      </c>
      <c r="N35" s="12">
        <f t="shared" si="8"/>
        <v>0</v>
      </c>
      <c r="O35" s="12">
        <f t="shared" si="8"/>
        <v>1.6129032258064516E-2</v>
      </c>
      <c r="P35" s="12">
        <f t="shared" si="9"/>
        <v>0.65591397849462363</v>
      </c>
      <c r="Q35" s="12">
        <f t="shared" si="10"/>
        <v>2.1505376344086023E-2</v>
      </c>
    </row>
    <row r="37" spans="1:17">
      <c r="A37" s="26" t="s">
        <v>129</v>
      </c>
      <c r="C37" t="s">
        <v>130</v>
      </c>
    </row>
    <row r="38" spans="1:17">
      <c r="A38">
        <v>2014</v>
      </c>
      <c r="B38" t="s">
        <v>131</v>
      </c>
      <c r="C38">
        <v>2014</v>
      </c>
      <c r="D38">
        <v>2015</v>
      </c>
      <c r="E38">
        <v>2016</v>
      </c>
      <c r="F38">
        <v>2017</v>
      </c>
      <c r="G38">
        <v>2018</v>
      </c>
      <c r="H38" t="s">
        <v>202</v>
      </c>
      <c r="I38" t="s">
        <v>203</v>
      </c>
      <c r="K38" t="s">
        <v>138</v>
      </c>
      <c r="L38" t="s">
        <v>137</v>
      </c>
      <c r="M38" t="s">
        <v>132</v>
      </c>
      <c r="N38" t="s">
        <v>133</v>
      </c>
      <c r="O38" t="s">
        <v>134</v>
      </c>
      <c r="P38" t="s">
        <v>135</v>
      </c>
    </row>
    <row r="39" spans="1:17">
      <c r="A39" s="21" t="s">
        <v>48</v>
      </c>
      <c r="B39" s="22">
        <f>+F4</f>
        <v>57</v>
      </c>
      <c r="C39" s="22"/>
      <c r="D39" s="22">
        <v>3</v>
      </c>
      <c r="E39" s="22"/>
      <c r="F39" s="22">
        <v>3</v>
      </c>
      <c r="G39" s="22"/>
      <c r="H39" s="22">
        <v>19</v>
      </c>
      <c r="I39" s="22">
        <v>1</v>
      </c>
      <c r="K39" s="12">
        <f t="shared" ref="K39:N44" si="12">+D39/$B39</f>
        <v>5.2631578947368418E-2</v>
      </c>
      <c r="L39" s="12">
        <f t="shared" si="12"/>
        <v>0</v>
      </c>
      <c r="M39" s="12">
        <f t="shared" si="12"/>
        <v>5.2631578947368418E-2</v>
      </c>
      <c r="N39" s="12">
        <f t="shared" si="12"/>
        <v>0</v>
      </c>
      <c r="O39" s="12">
        <f t="shared" ref="O39:O44" si="13">+H39/$B39</f>
        <v>0.33333333333333331</v>
      </c>
      <c r="P39" s="12">
        <f t="shared" ref="P39:P44" si="14">+I39/$B39</f>
        <v>1.7543859649122806E-2</v>
      </c>
    </row>
    <row r="40" spans="1:17">
      <c r="A40" s="21" t="s">
        <v>57</v>
      </c>
      <c r="B40" s="22">
        <f t="shared" ref="B40:B44" si="15">+F5</f>
        <v>714</v>
      </c>
      <c r="C40" s="22"/>
      <c r="D40" s="22">
        <v>20</v>
      </c>
      <c r="E40" s="22">
        <v>3</v>
      </c>
      <c r="F40" s="22">
        <v>6</v>
      </c>
      <c r="G40" s="22">
        <v>11</v>
      </c>
      <c r="H40" s="22">
        <v>295</v>
      </c>
      <c r="I40" s="22">
        <v>34</v>
      </c>
      <c r="K40" s="12">
        <f t="shared" si="12"/>
        <v>2.8011204481792718E-2</v>
      </c>
      <c r="L40" s="12">
        <f t="shared" si="12"/>
        <v>4.2016806722689074E-3</v>
      </c>
      <c r="M40" s="12">
        <f t="shared" si="12"/>
        <v>8.4033613445378148E-3</v>
      </c>
      <c r="N40" s="12">
        <f t="shared" si="12"/>
        <v>1.5406162464985995E-2</v>
      </c>
      <c r="O40" s="12">
        <f t="shared" si="13"/>
        <v>0.41316526610644255</v>
      </c>
      <c r="P40" s="12">
        <f t="shared" si="14"/>
        <v>4.7619047619047616E-2</v>
      </c>
    </row>
    <row r="41" spans="1:17">
      <c r="A41" s="21" t="s">
        <v>69</v>
      </c>
      <c r="B41" s="22">
        <f t="shared" si="15"/>
        <v>178</v>
      </c>
      <c r="C41" s="22"/>
      <c r="D41" s="22"/>
      <c r="E41" s="22">
        <v>3</v>
      </c>
      <c r="F41" s="22">
        <v>2</v>
      </c>
      <c r="G41" s="22">
        <v>64</v>
      </c>
      <c r="H41" s="22">
        <v>25</v>
      </c>
      <c r="I41" s="22">
        <v>2</v>
      </c>
      <c r="K41" s="12">
        <f t="shared" si="12"/>
        <v>0</v>
      </c>
      <c r="L41" s="12">
        <f t="shared" si="12"/>
        <v>1.6853932584269662E-2</v>
      </c>
      <c r="M41" s="12">
        <f t="shared" si="12"/>
        <v>1.1235955056179775E-2</v>
      </c>
      <c r="N41" s="12">
        <f t="shared" si="12"/>
        <v>0.3595505617977528</v>
      </c>
      <c r="O41" s="12">
        <f t="shared" si="13"/>
        <v>0.1404494382022472</v>
      </c>
      <c r="P41" s="12">
        <f t="shared" si="14"/>
        <v>1.1235955056179775E-2</v>
      </c>
    </row>
    <row r="42" spans="1:17">
      <c r="A42" s="21" t="s">
        <v>61</v>
      </c>
      <c r="B42" s="22">
        <f t="shared" si="15"/>
        <v>58</v>
      </c>
      <c r="C42" s="22"/>
      <c r="D42" s="22"/>
      <c r="E42" s="22">
        <v>1</v>
      </c>
      <c r="F42" s="22"/>
      <c r="G42" s="22">
        <v>18</v>
      </c>
      <c r="H42" s="22">
        <v>10</v>
      </c>
      <c r="I42" s="22">
        <v>11</v>
      </c>
      <c r="K42" s="12">
        <f t="shared" si="12"/>
        <v>0</v>
      </c>
      <c r="L42" s="12">
        <f t="shared" si="12"/>
        <v>1.7241379310344827E-2</v>
      </c>
      <c r="M42" s="12">
        <f t="shared" si="12"/>
        <v>0</v>
      </c>
      <c r="N42" s="12">
        <f t="shared" si="12"/>
        <v>0.31034482758620691</v>
      </c>
      <c r="O42" s="12">
        <f t="shared" si="13"/>
        <v>0.17241379310344829</v>
      </c>
      <c r="P42" s="12">
        <f t="shared" si="14"/>
        <v>0.18965517241379309</v>
      </c>
    </row>
    <row r="43" spans="1:17">
      <c r="A43" s="21" t="s">
        <v>65</v>
      </c>
      <c r="B43" s="22">
        <f t="shared" si="15"/>
        <v>76</v>
      </c>
      <c r="C43" s="22"/>
      <c r="D43" s="22"/>
      <c r="E43" s="22">
        <v>1</v>
      </c>
      <c r="F43" s="22">
        <v>1</v>
      </c>
      <c r="G43" s="22">
        <v>31</v>
      </c>
      <c r="H43" s="22">
        <v>5</v>
      </c>
      <c r="I43" s="22">
        <v>5</v>
      </c>
      <c r="K43" s="12">
        <f t="shared" si="12"/>
        <v>0</v>
      </c>
      <c r="L43" s="12">
        <f t="shared" si="12"/>
        <v>1.3157894736842105E-2</v>
      </c>
      <c r="M43" s="12">
        <f t="shared" si="12"/>
        <v>1.3157894736842105E-2</v>
      </c>
      <c r="N43" s="12">
        <f t="shared" si="12"/>
        <v>0.40789473684210525</v>
      </c>
      <c r="O43" s="12">
        <f t="shared" si="13"/>
        <v>6.5789473684210523E-2</v>
      </c>
      <c r="P43" s="12">
        <f t="shared" si="14"/>
        <v>6.5789473684210523E-2</v>
      </c>
    </row>
    <row r="44" spans="1:17">
      <c r="A44" s="25" t="s">
        <v>46</v>
      </c>
      <c r="B44" s="22">
        <f t="shared" si="15"/>
        <v>171</v>
      </c>
      <c r="C44" s="22"/>
      <c r="D44" s="22"/>
      <c r="E44" s="22"/>
      <c r="F44" s="22"/>
      <c r="G44" s="22">
        <v>1</v>
      </c>
      <c r="H44" s="22">
        <v>9</v>
      </c>
      <c r="I44" s="22">
        <v>88</v>
      </c>
      <c r="K44" s="12">
        <f t="shared" si="12"/>
        <v>0</v>
      </c>
      <c r="L44" s="12">
        <f t="shared" si="12"/>
        <v>0</v>
      </c>
      <c r="M44" s="12">
        <f t="shared" si="12"/>
        <v>0</v>
      </c>
      <c r="N44" s="12">
        <f t="shared" si="12"/>
        <v>5.8479532163742687E-3</v>
      </c>
      <c r="O44" s="12">
        <f t="shared" si="13"/>
        <v>5.2631578947368418E-2</v>
      </c>
      <c r="P44" s="12">
        <f t="shared" si="14"/>
        <v>0.51461988304093564</v>
      </c>
    </row>
    <row r="45" spans="1:17">
      <c r="A45" s="25"/>
      <c r="B45" s="22"/>
      <c r="C45" s="22"/>
      <c r="D45" s="22"/>
      <c r="E45" s="22"/>
      <c r="F45" s="22"/>
      <c r="G45" s="22"/>
      <c r="K45" s="12"/>
      <c r="L45" s="12"/>
      <c r="M45" s="12"/>
      <c r="N45" s="12"/>
    </row>
    <row r="46" spans="1:17">
      <c r="A46" s="26" t="s">
        <v>129</v>
      </c>
      <c r="C46" t="s">
        <v>130</v>
      </c>
    </row>
    <row r="47" spans="1:17">
      <c r="A47">
        <v>2015</v>
      </c>
      <c r="B47" t="s">
        <v>131</v>
      </c>
      <c r="C47">
        <v>2014</v>
      </c>
      <c r="D47">
        <v>2015</v>
      </c>
      <c r="E47">
        <v>2016</v>
      </c>
      <c r="F47">
        <v>2017</v>
      </c>
      <c r="G47">
        <v>2018</v>
      </c>
      <c r="H47" t="s">
        <v>202</v>
      </c>
      <c r="I47" t="s">
        <v>203</v>
      </c>
      <c r="K47" t="s">
        <v>138</v>
      </c>
      <c r="L47" t="s">
        <v>137</v>
      </c>
      <c r="M47" t="s">
        <v>132</v>
      </c>
      <c r="N47" t="s">
        <v>133</v>
      </c>
      <c r="O47" t="s">
        <v>134</v>
      </c>
    </row>
    <row r="48" spans="1:17">
      <c r="A48" s="21" t="s">
        <v>48</v>
      </c>
      <c r="B48" s="22">
        <f>+G4</f>
        <v>60</v>
      </c>
      <c r="C48" s="22"/>
      <c r="D48" s="22"/>
      <c r="E48" s="22">
        <v>6</v>
      </c>
      <c r="F48" s="22"/>
      <c r="G48" s="22">
        <v>1</v>
      </c>
      <c r="H48" s="22">
        <v>1</v>
      </c>
      <c r="I48" s="22">
        <v>21</v>
      </c>
      <c r="K48" s="12">
        <f>+E48/$B48</f>
        <v>0.1</v>
      </c>
      <c r="L48" s="12">
        <f t="shared" ref="L48:O53" si="16">+F48/$B48</f>
        <v>0</v>
      </c>
      <c r="M48" s="12">
        <f t="shared" si="16"/>
        <v>1.6666666666666666E-2</v>
      </c>
      <c r="N48" s="12">
        <f t="shared" si="16"/>
        <v>1.6666666666666666E-2</v>
      </c>
      <c r="O48" s="12">
        <f t="shared" si="16"/>
        <v>0.35</v>
      </c>
    </row>
    <row r="49" spans="1:15">
      <c r="A49" s="21" t="s">
        <v>57</v>
      </c>
      <c r="B49" s="22">
        <f t="shared" ref="B49:B53" si="17">+G5</f>
        <v>692</v>
      </c>
      <c r="C49" s="22"/>
      <c r="D49" s="22"/>
      <c r="E49" s="22">
        <v>20</v>
      </c>
      <c r="F49" s="22">
        <v>2</v>
      </c>
      <c r="G49" s="22">
        <v>5</v>
      </c>
      <c r="H49" s="22">
        <v>12</v>
      </c>
      <c r="I49" s="22">
        <v>296</v>
      </c>
      <c r="K49" s="12">
        <f t="shared" ref="K49:K53" si="18">+E49/$B49</f>
        <v>2.8901734104046242E-2</v>
      </c>
      <c r="L49" s="12">
        <f t="shared" si="16"/>
        <v>2.8901734104046241E-3</v>
      </c>
      <c r="M49" s="12">
        <f t="shared" si="16"/>
        <v>7.2254335260115606E-3</v>
      </c>
      <c r="N49" s="12">
        <f t="shared" si="16"/>
        <v>1.7341040462427744E-2</v>
      </c>
      <c r="O49" s="12">
        <f t="shared" si="16"/>
        <v>0.4277456647398844</v>
      </c>
    </row>
    <row r="50" spans="1:15">
      <c r="A50" s="21" t="s">
        <v>69</v>
      </c>
      <c r="B50" s="22">
        <f t="shared" si="17"/>
        <v>202</v>
      </c>
      <c r="C50" s="22"/>
      <c r="D50" s="22"/>
      <c r="E50" s="22"/>
      <c r="F50" s="22"/>
      <c r="G50" s="22">
        <v>12</v>
      </c>
      <c r="H50" s="22">
        <v>64</v>
      </c>
      <c r="I50" s="22">
        <v>30</v>
      </c>
      <c r="K50" s="12">
        <f t="shared" si="18"/>
        <v>0</v>
      </c>
      <c r="L50" s="12">
        <f t="shared" si="16"/>
        <v>0</v>
      </c>
      <c r="M50" s="12">
        <f t="shared" si="16"/>
        <v>5.9405940594059403E-2</v>
      </c>
      <c r="N50" s="12">
        <f t="shared" si="16"/>
        <v>0.31683168316831684</v>
      </c>
      <c r="O50" s="12">
        <f t="shared" si="16"/>
        <v>0.14851485148514851</v>
      </c>
    </row>
    <row r="51" spans="1:15">
      <c r="A51" s="21" t="s">
        <v>61</v>
      </c>
      <c r="B51" s="22">
        <f t="shared" si="17"/>
        <v>54</v>
      </c>
      <c r="C51" s="22"/>
      <c r="D51" s="22"/>
      <c r="E51" s="22"/>
      <c r="F51" s="22"/>
      <c r="G51" s="22"/>
      <c r="H51" s="22">
        <v>23</v>
      </c>
      <c r="I51" s="22">
        <v>8</v>
      </c>
      <c r="K51" s="12">
        <f t="shared" si="18"/>
        <v>0</v>
      </c>
      <c r="L51" s="12">
        <f t="shared" si="16"/>
        <v>0</v>
      </c>
      <c r="M51" s="12">
        <f t="shared" si="16"/>
        <v>0</v>
      </c>
      <c r="N51" s="12">
        <f t="shared" si="16"/>
        <v>0.42592592592592593</v>
      </c>
      <c r="O51" s="12">
        <f t="shared" si="16"/>
        <v>0.14814814814814814</v>
      </c>
    </row>
    <row r="52" spans="1:15">
      <c r="A52" s="21" t="s">
        <v>65</v>
      </c>
      <c r="B52" s="22">
        <f t="shared" si="17"/>
        <v>76</v>
      </c>
      <c r="C52" s="22"/>
      <c r="D52" s="22"/>
      <c r="E52" s="22"/>
      <c r="F52" s="22"/>
      <c r="G52" s="22"/>
      <c r="H52" s="22">
        <v>22</v>
      </c>
      <c r="I52" s="22">
        <v>6</v>
      </c>
      <c r="K52" s="12">
        <f t="shared" si="18"/>
        <v>0</v>
      </c>
      <c r="L52" s="12">
        <f t="shared" si="16"/>
        <v>0</v>
      </c>
      <c r="M52" s="12">
        <f t="shared" si="16"/>
        <v>0</v>
      </c>
      <c r="N52" s="12">
        <f t="shared" si="16"/>
        <v>0.28947368421052633</v>
      </c>
      <c r="O52" s="12">
        <f t="shared" si="16"/>
        <v>7.8947368421052627E-2</v>
      </c>
    </row>
    <row r="53" spans="1:15">
      <c r="A53" s="25" t="s">
        <v>46</v>
      </c>
      <c r="B53" s="22">
        <f t="shared" si="17"/>
        <v>167</v>
      </c>
      <c r="C53" s="22"/>
      <c r="D53" s="22"/>
      <c r="E53" s="22"/>
      <c r="F53" s="22"/>
      <c r="G53" s="22">
        <v>1</v>
      </c>
      <c r="H53" s="22">
        <v>1</v>
      </c>
      <c r="I53" s="22">
        <v>4</v>
      </c>
      <c r="K53" s="12">
        <f t="shared" si="18"/>
        <v>0</v>
      </c>
      <c r="L53" s="12">
        <f t="shared" si="16"/>
        <v>0</v>
      </c>
      <c r="M53" s="12">
        <f t="shared" si="16"/>
        <v>5.9880239520958087E-3</v>
      </c>
      <c r="N53" s="12">
        <f t="shared" si="16"/>
        <v>5.9880239520958087E-3</v>
      </c>
      <c r="O53" s="12">
        <f t="shared" si="16"/>
        <v>2.3952095808383235E-2</v>
      </c>
    </row>
    <row r="54" spans="1:15">
      <c r="A54" s="25"/>
      <c r="B54" s="22"/>
      <c r="C54" s="22"/>
      <c r="D54" s="22"/>
      <c r="E54" s="22"/>
      <c r="F54" s="22"/>
      <c r="G54" s="22"/>
      <c r="K54" s="12"/>
      <c r="L54" s="12"/>
      <c r="M54" s="12"/>
      <c r="N54" s="12"/>
    </row>
    <row r="55" spans="1:15">
      <c r="A55" s="26" t="s">
        <v>129</v>
      </c>
      <c r="C55" t="s">
        <v>130</v>
      </c>
    </row>
    <row r="56" spans="1:15">
      <c r="A56">
        <v>2016</v>
      </c>
      <c r="B56" t="s">
        <v>131</v>
      </c>
      <c r="C56">
        <v>2014</v>
      </c>
      <c r="D56">
        <v>2015</v>
      </c>
      <c r="E56">
        <v>2016</v>
      </c>
      <c r="F56">
        <v>2017</v>
      </c>
      <c r="G56">
        <v>2018</v>
      </c>
      <c r="H56" t="s">
        <v>202</v>
      </c>
      <c r="I56" t="s">
        <v>203</v>
      </c>
      <c r="K56" t="s">
        <v>138</v>
      </c>
      <c r="L56" t="s">
        <v>137</v>
      </c>
      <c r="M56" t="s">
        <v>132</v>
      </c>
      <c r="N56" t="s">
        <v>133</v>
      </c>
    </row>
    <row r="57" spans="1:15">
      <c r="A57" s="21" t="s">
        <v>48</v>
      </c>
      <c r="B57" s="22">
        <f>+H4</f>
        <v>51</v>
      </c>
      <c r="C57" s="22"/>
      <c r="D57" s="22"/>
      <c r="E57" s="22"/>
      <c r="F57" s="22">
        <v>3</v>
      </c>
      <c r="G57" s="22"/>
      <c r="H57" s="22"/>
      <c r="I57" s="22">
        <v>1</v>
      </c>
      <c r="K57" s="12">
        <f>+F57/$B57</f>
        <v>5.8823529411764705E-2</v>
      </c>
      <c r="L57" s="12">
        <f t="shared" ref="L57:N62" si="19">+G57/$B57</f>
        <v>0</v>
      </c>
      <c r="M57" s="12">
        <f t="shared" si="19"/>
        <v>0</v>
      </c>
      <c r="N57" s="12">
        <f>+I57/$B57</f>
        <v>1.9607843137254902E-2</v>
      </c>
    </row>
    <row r="58" spans="1:15">
      <c r="A58" s="21" t="s">
        <v>57</v>
      </c>
      <c r="B58" s="22">
        <f t="shared" ref="B58:B62" si="20">+H5</f>
        <v>821</v>
      </c>
      <c r="C58" s="22"/>
      <c r="D58" s="22"/>
      <c r="E58" s="22"/>
      <c r="F58" s="22">
        <v>9</v>
      </c>
      <c r="G58" s="22">
        <v>2</v>
      </c>
      <c r="H58" s="22">
        <v>7</v>
      </c>
      <c r="I58" s="22">
        <v>8</v>
      </c>
      <c r="K58" s="12">
        <f t="shared" ref="K58:K62" si="21">+F58/$B58</f>
        <v>1.0962241169305725E-2</v>
      </c>
      <c r="L58" s="12">
        <f t="shared" si="19"/>
        <v>2.4360535931790498E-3</v>
      </c>
      <c r="M58" s="12">
        <f t="shared" si="19"/>
        <v>8.5261875761266752E-3</v>
      </c>
      <c r="N58" s="12">
        <f t="shared" si="19"/>
        <v>9.7442143727161992E-3</v>
      </c>
    </row>
    <row r="59" spans="1:15">
      <c r="A59" s="21" t="s">
        <v>69</v>
      </c>
      <c r="B59" s="22">
        <f t="shared" si="20"/>
        <v>162</v>
      </c>
      <c r="C59" s="22"/>
      <c r="D59" s="22"/>
      <c r="E59" s="22"/>
      <c r="F59" s="22"/>
      <c r="G59" s="22"/>
      <c r="H59" s="22">
        <v>3</v>
      </c>
      <c r="I59" s="22">
        <v>68</v>
      </c>
      <c r="K59" s="12">
        <f t="shared" si="21"/>
        <v>0</v>
      </c>
      <c r="L59" s="12">
        <f t="shared" si="19"/>
        <v>0</v>
      </c>
      <c r="M59" s="12">
        <f t="shared" si="19"/>
        <v>1.8518518518518517E-2</v>
      </c>
      <c r="N59" s="12">
        <f t="shared" si="19"/>
        <v>0.41975308641975306</v>
      </c>
    </row>
    <row r="60" spans="1:15">
      <c r="A60" s="21" t="s">
        <v>61</v>
      </c>
      <c r="B60" s="22">
        <f t="shared" si="20"/>
        <v>48</v>
      </c>
      <c r="C60" s="22"/>
      <c r="D60" s="22"/>
      <c r="E60" s="22"/>
      <c r="F60" s="22"/>
      <c r="G60" s="22"/>
      <c r="H60" s="22"/>
      <c r="I60" s="22">
        <v>23</v>
      </c>
      <c r="K60" s="12">
        <f t="shared" si="21"/>
        <v>0</v>
      </c>
      <c r="L60" s="12">
        <f t="shared" si="19"/>
        <v>0</v>
      </c>
      <c r="M60" s="12">
        <f t="shared" si="19"/>
        <v>0</v>
      </c>
      <c r="N60" s="12">
        <f t="shared" si="19"/>
        <v>0.47916666666666669</v>
      </c>
    </row>
    <row r="61" spans="1:15">
      <c r="A61" s="21" t="s">
        <v>65</v>
      </c>
      <c r="B61" s="22">
        <f t="shared" si="20"/>
        <v>82</v>
      </c>
      <c r="C61" s="22"/>
      <c r="D61" s="22"/>
      <c r="E61" s="22"/>
      <c r="F61" s="22"/>
      <c r="G61" s="22"/>
      <c r="H61" s="22"/>
      <c r="I61" s="22">
        <v>35</v>
      </c>
      <c r="K61" s="12">
        <f t="shared" si="21"/>
        <v>0</v>
      </c>
      <c r="L61" s="12">
        <f t="shared" si="19"/>
        <v>0</v>
      </c>
      <c r="M61" s="12">
        <f t="shared" si="19"/>
        <v>0</v>
      </c>
      <c r="N61" s="12">
        <f t="shared" si="19"/>
        <v>0.42682926829268292</v>
      </c>
    </row>
    <row r="62" spans="1:15">
      <c r="A62" s="25" t="s">
        <v>46</v>
      </c>
      <c r="B62" s="22">
        <f t="shared" si="20"/>
        <v>189</v>
      </c>
      <c r="C62" s="22"/>
      <c r="D62" s="22"/>
      <c r="E62" s="22"/>
      <c r="F62" s="22"/>
      <c r="G62" s="22">
        <v>1</v>
      </c>
      <c r="H62" s="22">
        <v>1</v>
      </c>
      <c r="I62" s="22">
        <v>6</v>
      </c>
      <c r="K62" s="12">
        <f t="shared" si="21"/>
        <v>0</v>
      </c>
      <c r="L62" s="12">
        <f t="shared" si="19"/>
        <v>5.2910052910052907E-3</v>
      </c>
      <c r="M62" s="12">
        <f t="shared" si="19"/>
        <v>5.2910052910052907E-3</v>
      </c>
      <c r="N62" s="12">
        <f t="shared" si="19"/>
        <v>3.1746031746031744E-2</v>
      </c>
    </row>
    <row r="63" spans="1:15">
      <c r="A63" s="25"/>
      <c r="B63" s="22"/>
      <c r="C63" s="22"/>
      <c r="D63" s="22"/>
      <c r="E63" s="22"/>
      <c r="F63" s="22"/>
      <c r="G63" s="22"/>
      <c r="I63" s="12"/>
      <c r="J63" s="12"/>
      <c r="K63" s="12"/>
      <c r="L63" s="12"/>
    </row>
    <row r="64" spans="1:15">
      <c r="A64" s="25"/>
    </row>
    <row r="65" spans="1:12">
      <c r="A65" s="25" t="s">
        <v>139</v>
      </c>
      <c r="B65" t="s">
        <v>140</v>
      </c>
      <c r="C65" t="s">
        <v>138</v>
      </c>
      <c r="D65" t="s">
        <v>137</v>
      </c>
      <c r="E65" t="s">
        <v>132</v>
      </c>
      <c r="F65" t="s">
        <v>133</v>
      </c>
      <c r="G65" t="s">
        <v>134</v>
      </c>
      <c r="H65" t="s">
        <v>135</v>
      </c>
      <c r="I65" t="s">
        <v>136</v>
      </c>
      <c r="J65" t="s">
        <v>141</v>
      </c>
      <c r="K65" t="s">
        <v>142</v>
      </c>
      <c r="L65" t="s">
        <v>143</v>
      </c>
    </row>
    <row r="66" spans="1:12">
      <c r="A66" s="21" t="s">
        <v>48</v>
      </c>
      <c r="C66" s="27">
        <f>+CHOOSE($D$1,C101,C109,C117)</f>
        <v>7.302506741236392E-2</v>
      </c>
      <c r="D66" s="27">
        <f t="shared" ref="D66:L66" si="22">+CHOOSE($D$1,D101,D109,D117)</f>
        <v>0</v>
      </c>
      <c r="E66" s="27">
        <f t="shared" si="22"/>
        <v>1.3157894736842105E-2</v>
      </c>
      <c r="F66" s="27">
        <f t="shared" si="22"/>
        <v>4.0322580645161289E-3</v>
      </c>
      <c r="G66" s="27">
        <f t="shared" si="22"/>
        <v>0.41422193877551022</v>
      </c>
      <c r="H66" s="27">
        <f t="shared" si="22"/>
        <v>6.8140902371135209E-2</v>
      </c>
      <c r="I66" s="27">
        <f t="shared" si="22"/>
        <v>1.9123509618901319E-2</v>
      </c>
      <c r="J66" s="27">
        <f t="shared" si="22"/>
        <v>4.1028911564625847E-2</v>
      </c>
      <c r="K66" s="27">
        <f t="shared" si="22"/>
        <v>0</v>
      </c>
      <c r="L66" s="27">
        <f t="shared" si="22"/>
        <v>0</v>
      </c>
    </row>
    <row r="67" spans="1:12">
      <c r="A67" s="21" t="s">
        <v>57</v>
      </c>
      <c r="C67" s="27">
        <f t="shared" ref="C67:L67" si="23">+CHOOSE($D$1,C102,C110,C118)</f>
        <v>1.9813745152157437E-2</v>
      </c>
      <c r="D67" s="27">
        <f t="shared" si="23"/>
        <v>3.7577272097395935E-3</v>
      </c>
      <c r="E67" s="27">
        <f t="shared" si="23"/>
        <v>6.2195613746835396E-3</v>
      </c>
      <c r="F67" s="27">
        <f t="shared" si="23"/>
        <v>1.4108641322594269E-2</v>
      </c>
      <c r="G67" s="27">
        <f t="shared" si="23"/>
        <v>0.40535735010478186</v>
      </c>
      <c r="H67" s="27">
        <f t="shared" si="23"/>
        <v>5.0740335185506927E-2</v>
      </c>
      <c r="I67" s="27">
        <f t="shared" si="23"/>
        <v>3.2082555667903238E-2</v>
      </c>
      <c r="J67" s="27">
        <f t="shared" si="23"/>
        <v>2.4293194262278016E-2</v>
      </c>
      <c r="K67" s="27">
        <f t="shared" si="23"/>
        <v>1.0118043844856661E-2</v>
      </c>
      <c r="L67" s="27">
        <f t="shared" si="23"/>
        <v>0</v>
      </c>
    </row>
    <row r="68" spans="1:12">
      <c r="A68" s="21" t="s">
        <v>69</v>
      </c>
      <c r="C68" s="27">
        <f t="shared" ref="C68:L68" si="24">+CHOOSE($D$1,C103,C111,C119)</f>
        <v>0</v>
      </c>
      <c r="D68" s="27">
        <f t="shared" si="24"/>
        <v>6.8675084869782698E-3</v>
      </c>
      <c r="E68" s="27">
        <f t="shared" si="24"/>
        <v>2.5641895546789303E-2</v>
      </c>
      <c r="F68" s="27">
        <f t="shared" si="24"/>
        <v>0.2495019652055015</v>
      </c>
      <c r="G68" s="27">
        <f t="shared" si="24"/>
        <v>0.17331368500447006</v>
      </c>
      <c r="H68" s="27">
        <f t="shared" si="24"/>
        <v>3.9709408746361474E-2</v>
      </c>
      <c r="I68" s="27">
        <f t="shared" si="24"/>
        <v>3.4750689923103713E-2</v>
      </c>
      <c r="J68" s="27">
        <f t="shared" si="24"/>
        <v>2.2792580982236153E-2</v>
      </c>
      <c r="K68" s="27">
        <f t="shared" si="24"/>
        <v>2.2727272727272728E-2</v>
      </c>
      <c r="L68" s="27">
        <f t="shared" si="24"/>
        <v>0</v>
      </c>
    </row>
    <row r="69" spans="1:12">
      <c r="A69" s="21" t="s">
        <v>61</v>
      </c>
      <c r="C69" s="27">
        <f t="shared" ref="C69:L69" si="25">+CHOOSE($D$1,C104,C112,C120)</f>
        <v>0</v>
      </c>
      <c r="D69" s="27">
        <f t="shared" si="25"/>
        <v>6.1880018894662258E-3</v>
      </c>
      <c r="E69" s="27">
        <f t="shared" si="25"/>
        <v>1.2987409852096321E-2</v>
      </c>
      <c r="F69" s="27">
        <f t="shared" si="25"/>
        <v>0.37918333533048559</v>
      </c>
      <c r="G69" s="27">
        <f t="shared" si="25"/>
        <v>0.16378279028886561</v>
      </c>
      <c r="H69" s="27">
        <f t="shared" si="25"/>
        <v>9.2318512233408812E-2</v>
      </c>
      <c r="I69" s="27">
        <f t="shared" si="25"/>
        <v>2.3418134377038487E-2</v>
      </c>
      <c r="J69" s="27">
        <f t="shared" si="25"/>
        <v>2.0841487279843442E-2</v>
      </c>
      <c r="K69" s="27">
        <f t="shared" si="25"/>
        <v>2.8571428571428571E-2</v>
      </c>
      <c r="L69" s="27">
        <f t="shared" si="25"/>
        <v>0</v>
      </c>
    </row>
    <row r="70" spans="1:12">
      <c r="A70" s="21" t="s">
        <v>65</v>
      </c>
      <c r="C70" s="27">
        <f t="shared" ref="C70:L70" si="26">+CHOOSE($D$1,C105,C113,C121)</f>
        <v>0</v>
      </c>
      <c r="D70" s="27">
        <f t="shared" si="26"/>
        <v>2.631578947368421E-3</v>
      </c>
      <c r="E70" s="27">
        <f t="shared" si="26"/>
        <v>6.8606936455906714E-3</v>
      </c>
      <c r="F70" s="27">
        <f t="shared" si="26"/>
        <v>0.43224214802685434</v>
      </c>
      <c r="G70" s="27">
        <f t="shared" si="26"/>
        <v>6.8091088800470947E-2</v>
      </c>
      <c r="H70" s="27">
        <f t="shared" si="26"/>
        <v>5.4819591575884487E-2</v>
      </c>
      <c r="I70" s="27">
        <f t="shared" si="26"/>
        <v>3.2768171898606681E-2</v>
      </c>
      <c r="J70" s="27">
        <f t="shared" si="26"/>
        <v>4.3167701863354037E-2</v>
      </c>
      <c r="K70" s="27">
        <f t="shared" si="26"/>
        <v>0</v>
      </c>
      <c r="L70" s="27">
        <f t="shared" si="26"/>
        <v>0</v>
      </c>
    </row>
    <row r="71" spans="1:12">
      <c r="A71" s="25" t="s">
        <v>46</v>
      </c>
      <c r="C71" s="27">
        <f t="shared" ref="C71:L71" si="27">+CHOOSE($D$1,C106,C114,C122)</f>
        <v>0</v>
      </c>
      <c r="D71" s="27">
        <f t="shared" si="27"/>
        <v>0</v>
      </c>
      <c r="E71" s="27">
        <f t="shared" si="27"/>
        <v>0</v>
      </c>
      <c r="F71" s="27">
        <f t="shared" si="27"/>
        <v>0.12035848428659725</v>
      </c>
      <c r="G71" s="27">
        <f t="shared" si="27"/>
        <v>4.0103739096135939E-2</v>
      </c>
      <c r="H71" s="27">
        <f t="shared" si="27"/>
        <v>0.61106231913883047</v>
      </c>
      <c r="I71" s="27">
        <f t="shared" si="27"/>
        <v>5.6374285161101434E-2</v>
      </c>
      <c r="J71" s="27">
        <f t="shared" si="27"/>
        <v>2.0778436539306104E-2</v>
      </c>
      <c r="K71" s="27">
        <f t="shared" si="27"/>
        <v>1.6304347826086956E-2</v>
      </c>
      <c r="L71" s="27">
        <f t="shared" si="27"/>
        <v>0</v>
      </c>
    </row>
    <row r="73" spans="1:12">
      <c r="A73" s="25" t="s">
        <v>139</v>
      </c>
      <c r="B73" t="s">
        <v>130</v>
      </c>
    </row>
    <row r="74" spans="1:12">
      <c r="B74">
        <v>2019</v>
      </c>
      <c r="C74">
        <v>2020</v>
      </c>
      <c r="D74">
        <v>2021</v>
      </c>
      <c r="E74">
        <v>2022</v>
      </c>
      <c r="F74">
        <v>2023</v>
      </c>
      <c r="G74">
        <v>2024</v>
      </c>
      <c r="H74">
        <v>2025</v>
      </c>
      <c r="I74">
        <v>2026</v>
      </c>
      <c r="J74">
        <v>2027</v>
      </c>
      <c r="K74">
        <v>2028</v>
      </c>
    </row>
    <row r="75" spans="1:12">
      <c r="A75" s="21" t="s">
        <v>48</v>
      </c>
      <c r="B75" s="28">
        <f t="shared" ref="B75:B80" si="28">+$J4*C66+$I4*D66+$H4*E66+$G4*F66+$F4*G66+$E4*H66+$D4*I66+$C4*J66</f>
        <v>35.160017534886052</v>
      </c>
      <c r="C75" s="28">
        <f t="shared" ref="C75:C80" si="29">+$J4*D66+$I4*E66+$H4*F66+$G4*G66+$F4*H66+$E4*I66+$D4*J66+$C4*K66+C66*$K4</f>
        <v>36.554791744088696</v>
      </c>
      <c r="D75" s="28">
        <f t="shared" ref="D75:D80" si="30">+$J4*E66+$I4*F66+$H4*G66+$G4*H66+$F4*I66+$E4*J66+$D4*K66+$C4*L66+D66*$K4+$L4*C66</f>
        <v>34.123229773658188</v>
      </c>
      <c r="E75" s="28">
        <f t="shared" ref="E75:E80" si="31">+$J4*F66+$I4*G66+$H4*H66+$G4*I66+$F4*J66+$E4*K66+$D4*L66+$C4*M66+E66*$K4+$L4*D66+C66*$M4</f>
        <v>31.761963705261394</v>
      </c>
      <c r="F75" s="28">
        <f t="shared" ref="F75:F80" si="32">+$J4*G66+$I4*H66+$H4*I66+$G4*J66+$F4*K66+$E4*L66+$D4*M66+$C4*N66+F66*$K4+$L4*E66+D66*$M4+C66*$N4</f>
        <v>31.98914726756577</v>
      </c>
      <c r="G75" s="28">
        <f t="shared" ref="G75:G80" si="33">+$J4*H66+$I4*I66+$H4*J66+$G4*K66+$F4*L66+$E4*M66+$D4*N66+$C4*O66+G66*$K4+$L4*F66+E66*$M4+D66*$N4+C66*$O4</f>
        <v>33.304712005062356</v>
      </c>
      <c r="H75" s="28">
        <f t="shared" ref="H75:H80" si="34">+$J4*I66+$I4*J66+$H4*K66+$G4*L66+$F4*M66+$E4*N66+$D4*O66+$C4*P66+H66*$K4+$L4*G66+F66*$M4+E66*$N4+D66*$O4+C66*$P4</f>
        <v>37.160280926886884</v>
      </c>
      <c r="I75" s="28">
        <f t="shared" ref="I75:I80" si="35">+$J4*J66+$I4*K66+$H4*L66+$G4*M66+$F4*N66+$E4*O66+$D4*P66+$C4*Q66+I66*$K4+$L4*H66+G66*$M4+F66*$N4+E66*$O4+D66*$P4+C66*$Q4</f>
        <v>37.891071998267329</v>
      </c>
      <c r="J75" s="28">
        <f t="shared" ref="J75:J80" si="36">+$J4*K66+$I4*L66+$H4*M66+$G4*N66+$F4*O66+$E4*P66+$D4*Q66+$C4*R66+J66*$K4+$L4*I66+H66*$M4+G66*$N4+F66*$O4+E66*$P4+D66*$Q4+C66*$R4</f>
        <v>38.227299231095941</v>
      </c>
      <c r="K75" s="28">
        <f t="shared" ref="K75:K80" si="37">+$J4*L66+$I4*M66+$H4*N66+$G4*O66+$F4*P66+$E4*Q66+$D4*R66+$C4*S66+K66*$K4+$L4*J66+I66*$M4+H66*$N4+G66*$O4+F66*$P4+E66*$Q4+D66*$R4+C66*$S4</f>
        <v>38.596559435177575</v>
      </c>
    </row>
    <row r="76" spans="1:12">
      <c r="A76" s="21" t="s">
        <v>57</v>
      </c>
      <c r="B76" s="28">
        <f t="shared" si="28"/>
        <v>395.18727783631135</v>
      </c>
      <c r="C76" s="28">
        <f t="shared" si="29"/>
        <v>396.02239112368795</v>
      </c>
      <c r="D76" s="28">
        <f t="shared" si="30"/>
        <v>450.58530425135643</v>
      </c>
      <c r="E76" s="28">
        <f t="shared" si="31"/>
        <v>433.02112307336233</v>
      </c>
      <c r="F76" s="28">
        <f t="shared" si="32"/>
        <v>477.01103328823916</v>
      </c>
      <c r="G76" s="28">
        <f t="shared" si="33"/>
        <v>448.95954161482825</v>
      </c>
      <c r="H76" s="28">
        <f t="shared" si="34"/>
        <v>482.22152186267459</v>
      </c>
      <c r="I76" s="28">
        <f t="shared" si="35"/>
        <v>485.72170686702952</v>
      </c>
      <c r="J76" s="28">
        <f t="shared" si="36"/>
        <v>487.41378978281023</v>
      </c>
      <c r="K76" s="28">
        <f t="shared" si="37"/>
        <v>488.58832343675647</v>
      </c>
    </row>
    <row r="77" spans="1:12">
      <c r="A77" s="21" t="s">
        <v>69</v>
      </c>
      <c r="B77" s="28">
        <f t="shared" si="28"/>
        <v>102.69299582634656</v>
      </c>
      <c r="C77" s="28">
        <f t="shared" si="29"/>
        <v>100.66927906629311</v>
      </c>
      <c r="D77" s="28">
        <f t="shared" si="30"/>
        <v>91.765005880149829</v>
      </c>
      <c r="E77" s="28">
        <f t="shared" si="31"/>
        <v>84.568600927597899</v>
      </c>
      <c r="F77" s="28">
        <f t="shared" si="32"/>
        <v>79.542928109401018</v>
      </c>
      <c r="G77" s="28">
        <f t="shared" si="33"/>
        <v>76.138887902932083</v>
      </c>
      <c r="H77" s="28">
        <f t="shared" si="34"/>
        <v>73.328160124412918</v>
      </c>
      <c r="I77" s="28">
        <f t="shared" si="35"/>
        <v>72.330343863308443</v>
      </c>
      <c r="J77" s="28">
        <f t="shared" si="36"/>
        <v>71.656329180673069</v>
      </c>
      <c r="K77" s="28">
        <f t="shared" si="37"/>
        <v>71.451457184852799</v>
      </c>
    </row>
    <row r="78" spans="1:12">
      <c r="A78" s="21" t="s">
        <v>61</v>
      </c>
      <c r="B78" s="28">
        <f t="shared" si="28"/>
        <v>39.695578873546218</v>
      </c>
      <c r="C78" s="28">
        <f t="shared" si="29"/>
        <v>38.23895900357536</v>
      </c>
      <c r="D78" s="28">
        <f t="shared" si="30"/>
        <v>36.575037195094168</v>
      </c>
      <c r="E78" s="28">
        <f t="shared" si="31"/>
        <v>33.587804479353331</v>
      </c>
      <c r="F78" s="28">
        <f t="shared" si="32"/>
        <v>31.674959996447942</v>
      </c>
      <c r="G78" s="28">
        <f t="shared" si="33"/>
        <v>29.888100546077421</v>
      </c>
      <c r="H78" s="28">
        <f t="shared" si="34"/>
        <v>29.08737869771911</v>
      </c>
      <c r="I78" s="28">
        <f t="shared" si="35"/>
        <v>28.751697968098998</v>
      </c>
      <c r="J78" s="28">
        <f t="shared" si="36"/>
        <v>28.520321581928091</v>
      </c>
      <c r="K78" s="28">
        <f t="shared" si="37"/>
        <v>28.421495750225549</v>
      </c>
    </row>
    <row r="79" spans="1:12">
      <c r="A79" s="21" t="s">
        <v>65</v>
      </c>
      <c r="B79" s="28">
        <f t="shared" si="28"/>
        <v>48.122159273799234</v>
      </c>
      <c r="C79" s="28">
        <f t="shared" si="29"/>
        <v>50.979943696829658</v>
      </c>
      <c r="D79" s="28">
        <f t="shared" si="30"/>
        <v>49.855152974975617</v>
      </c>
      <c r="E79" s="28">
        <f t="shared" si="31"/>
        <v>51.180111369542146</v>
      </c>
      <c r="F79" s="28">
        <f t="shared" si="32"/>
        <v>41.118256927653384</v>
      </c>
      <c r="G79" s="28">
        <f t="shared" si="33"/>
        <v>47.98906390726566</v>
      </c>
      <c r="H79" s="28">
        <f t="shared" si="34"/>
        <v>47.892758104895783</v>
      </c>
      <c r="I79" s="28">
        <f t="shared" si="35"/>
        <v>48.277397324861091</v>
      </c>
      <c r="J79" s="28">
        <f t="shared" si="36"/>
        <v>47.863967746214122</v>
      </c>
      <c r="K79" s="28">
        <f t="shared" si="37"/>
        <v>48.684154081617848</v>
      </c>
    </row>
    <row r="80" spans="1:12">
      <c r="A80" s="25" t="s">
        <v>146</v>
      </c>
      <c r="B80" s="29">
        <f t="shared" si="28"/>
        <v>155.60053840625386</v>
      </c>
      <c r="C80" s="29">
        <f t="shared" si="29"/>
        <v>151.53648200670906</v>
      </c>
      <c r="D80" s="29">
        <f t="shared" si="30"/>
        <v>149.58925428109214</v>
      </c>
      <c r="E80" s="29">
        <f t="shared" si="31"/>
        <v>159.45125228871902</v>
      </c>
      <c r="F80" s="29">
        <f t="shared" si="32"/>
        <v>165.29585944217791</v>
      </c>
      <c r="G80" s="29">
        <f t="shared" si="33"/>
        <v>151.92007373498654</v>
      </c>
      <c r="H80" s="29">
        <f t="shared" si="34"/>
        <v>168.71343699841231</v>
      </c>
      <c r="I80" s="29">
        <f t="shared" si="35"/>
        <v>170.50511006504479</v>
      </c>
      <c r="J80" s="29">
        <f t="shared" si="36"/>
        <v>170.75645031419361</v>
      </c>
      <c r="K80" s="29">
        <f t="shared" si="37"/>
        <v>171.25005483768945</v>
      </c>
    </row>
    <row r="81" spans="1:11">
      <c r="A81" s="25" t="s">
        <v>144</v>
      </c>
      <c r="B81" s="29">
        <f>+'nauji absolventai rezidentura'!B637</f>
        <v>24.954821428571428</v>
      </c>
      <c r="C81" s="29">
        <f>+'nauji absolventai rezidentura'!C637</f>
        <v>21.181355820105818</v>
      </c>
      <c r="D81" s="29">
        <f>+'nauji absolventai rezidentura'!D637</f>
        <v>32.136587301587298</v>
      </c>
      <c r="E81" s="29">
        <f>+'nauji absolventai rezidentura'!E637</f>
        <v>32.62222222222222</v>
      </c>
      <c r="F81" s="29">
        <f>+'nauji absolventai rezidentura'!F637</f>
        <v>30.322142857142858</v>
      </c>
      <c r="G81" s="29">
        <f>+'nauji absolventai rezidentura'!G637</f>
        <v>30.895059523809522</v>
      </c>
      <c r="H81" s="29">
        <f>+'nauji absolventai rezidentura'!H637</f>
        <v>31.228392857142854</v>
      </c>
      <c r="I81" s="29">
        <f>+'nauji absolventai rezidentura'!I637</f>
        <v>31.228392857142854</v>
      </c>
      <c r="J81" s="29">
        <f>+'nauji absolventai rezidentura'!J637</f>
        <v>31.228392857142854</v>
      </c>
      <c r="K81" s="29">
        <f>+'nauji absolventai rezidentura'!K637</f>
        <v>31.228392857142854</v>
      </c>
    </row>
    <row r="82" spans="1:11">
      <c r="A82" s="31" t="s">
        <v>46</v>
      </c>
      <c r="B82" s="28">
        <f>+B80-B81</f>
        <v>130.64571697768244</v>
      </c>
      <c r="C82" s="28">
        <f t="shared" ref="C82:K82" si="38">+C80-C81</f>
        <v>130.35512618660326</v>
      </c>
      <c r="D82" s="28">
        <f t="shared" si="38"/>
        <v>117.45266697950484</v>
      </c>
      <c r="E82" s="28">
        <f t="shared" si="38"/>
        <v>126.8290300664968</v>
      </c>
      <c r="F82" s="28">
        <f t="shared" si="38"/>
        <v>134.97371658503505</v>
      </c>
      <c r="G82" s="28">
        <f t="shared" si="38"/>
        <v>121.02501421117702</v>
      </c>
      <c r="H82" s="28">
        <f t="shared" si="38"/>
        <v>137.48504414126944</v>
      </c>
      <c r="I82" s="28">
        <f t="shared" si="38"/>
        <v>139.27671720790192</v>
      </c>
      <c r="J82" s="28">
        <f t="shared" si="38"/>
        <v>139.52805745705075</v>
      </c>
      <c r="K82" s="28">
        <f t="shared" si="38"/>
        <v>140.02166198054658</v>
      </c>
    </row>
    <row r="83" spans="1:11">
      <c r="A83" s="31"/>
    </row>
    <row r="84" spans="1:11">
      <c r="A84" s="31" t="s">
        <v>164</v>
      </c>
      <c r="F84" s="12">
        <v>0.1</v>
      </c>
    </row>
    <row r="85" spans="1:11">
      <c r="A85" s="25" t="s">
        <v>165</v>
      </c>
      <c r="B85">
        <v>2019</v>
      </c>
      <c r="C85">
        <v>2020</v>
      </c>
      <c r="D85">
        <v>2021</v>
      </c>
      <c r="E85">
        <v>2022</v>
      </c>
      <c r="F85">
        <v>2023</v>
      </c>
      <c r="G85">
        <v>2024</v>
      </c>
      <c r="H85">
        <v>2025</v>
      </c>
      <c r="I85">
        <v>2026</v>
      </c>
      <c r="J85">
        <v>2027</v>
      </c>
      <c r="K85">
        <v>2028</v>
      </c>
    </row>
    <row r="86" spans="1:11">
      <c r="A86" s="21" t="s">
        <v>48</v>
      </c>
      <c r="B86" s="28">
        <f>+B75*(1-$F$84)</f>
        <v>31.644015781397446</v>
      </c>
      <c r="C86" s="28">
        <f t="shared" ref="C86:K86" si="39">+C75*(1-$F$84)</f>
        <v>32.899312569679829</v>
      </c>
      <c r="D86" s="28">
        <f t="shared" si="39"/>
        <v>30.71090679629237</v>
      </c>
      <c r="E86" s="28">
        <f t="shared" si="39"/>
        <v>28.585767334735255</v>
      </c>
      <c r="F86" s="28">
        <f t="shared" si="39"/>
        <v>28.790232540809193</v>
      </c>
      <c r="G86" s="28">
        <f t="shared" si="39"/>
        <v>29.974240804556121</v>
      </c>
      <c r="H86" s="28">
        <f t="shared" si="39"/>
        <v>33.444252834198196</v>
      </c>
      <c r="I86" s="28">
        <f t="shared" si="39"/>
        <v>34.101964798440598</v>
      </c>
      <c r="J86" s="28">
        <f t="shared" si="39"/>
        <v>34.40456930798635</v>
      </c>
      <c r="K86" s="28">
        <f t="shared" si="39"/>
        <v>34.736903491659817</v>
      </c>
    </row>
    <row r="87" spans="1:11">
      <c r="A87" s="21" t="s">
        <v>57</v>
      </c>
      <c r="B87" s="28">
        <f t="shared" ref="B87:K87" si="40">+B76*(1-$F$84)</f>
        <v>355.66855005268025</v>
      </c>
      <c r="C87" s="28">
        <f t="shared" si="40"/>
        <v>356.42015201131915</v>
      </c>
      <c r="D87" s="28">
        <f t="shared" si="40"/>
        <v>405.52677382622079</v>
      </c>
      <c r="E87" s="28">
        <f t="shared" si="40"/>
        <v>389.71901076602609</v>
      </c>
      <c r="F87" s="28">
        <f t="shared" si="40"/>
        <v>429.30992995941523</v>
      </c>
      <c r="G87" s="28">
        <f t="shared" si="40"/>
        <v>404.06358745334546</v>
      </c>
      <c r="H87" s="28">
        <f t="shared" si="40"/>
        <v>433.99936967640713</v>
      </c>
      <c r="I87" s="28">
        <f t="shared" si="40"/>
        <v>437.14953618032661</v>
      </c>
      <c r="J87" s="28">
        <f t="shared" si="40"/>
        <v>438.67241080452919</v>
      </c>
      <c r="K87" s="28">
        <f t="shared" si="40"/>
        <v>439.72949109308081</v>
      </c>
    </row>
    <row r="88" spans="1:11">
      <c r="A88" s="21" t="s">
        <v>69</v>
      </c>
      <c r="B88" s="28">
        <f t="shared" ref="B88:K88" si="41">+B77*(1-$F$84)</f>
        <v>92.423696243711902</v>
      </c>
      <c r="C88" s="28">
        <f t="shared" si="41"/>
        <v>90.602351159663812</v>
      </c>
      <c r="D88" s="28">
        <f t="shared" si="41"/>
        <v>82.588505292134855</v>
      </c>
      <c r="E88" s="28">
        <f t="shared" si="41"/>
        <v>76.111740834838116</v>
      </c>
      <c r="F88" s="28">
        <f t="shared" si="41"/>
        <v>71.588635298460915</v>
      </c>
      <c r="G88" s="28">
        <f t="shared" si="41"/>
        <v>68.524999112638881</v>
      </c>
      <c r="H88" s="28">
        <f t="shared" si="41"/>
        <v>65.995344111971633</v>
      </c>
      <c r="I88" s="28">
        <f t="shared" si="41"/>
        <v>65.0973094769776</v>
      </c>
      <c r="J88" s="28">
        <f t="shared" si="41"/>
        <v>64.490696262605766</v>
      </c>
      <c r="K88" s="28">
        <f t="shared" si="41"/>
        <v>64.306311466367518</v>
      </c>
    </row>
    <row r="89" spans="1:11">
      <c r="A89" s="21" t="s">
        <v>61</v>
      </c>
      <c r="B89" s="28">
        <f t="shared" ref="B89:K89" si="42">+B78*(1-$F$84)</f>
        <v>35.7260209861916</v>
      </c>
      <c r="C89" s="28">
        <f t="shared" si="42"/>
        <v>34.415063103217825</v>
      </c>
      <c r="D89" s="28">
        <f t="shared" si="42"/>
        <v>32.917533475584754</v>
      </c>
      <c r="E89" s="28">
        <f t="shared" si="42"/>
        <v>30.229024031418</v>
      </c>
      <c r="F89" s="28">
        <f t="shared" si="42"/>
        <v>28.50746399680315</v>
      </c>
      <c r="G89" s="28">
        <f t="shared" si="42"/>
        <v>26.899290491469678</v>
      </c>
      <c r="H89" s="28">
        <f t="shared" si="42"/>
        <v>26.178640827947198</v>
      </c>
      <c r="I89" s="28">
        <f t="shared" si="42"/>
        <v>25.876528171289099</v>
      </c>
      <c r="J89" s="28">
        <f t="shared" si="42"/>
        <v>25.668289423735281</v>
      </c>
      <c r="K89" s="28">
        <f t="shared" si="42"/>
        <v>25.579346175202996</v>
      </c>
    </row>
    <row r="90" spans="1:11">
      <c r="A90" s="21" t="s">
        <v>65</v>
      </c>
      <c r="B90" s="28">
        <f t="shared" ref="B90:K90" si="43">+B79*(1-$F$84)</f>
        <v>43.30994334641931</v>
      </c>
      <c r="C90" s="28">
        <f t="shared" si="43"/>
        <v>45.881949327146692</v>
      </c>
      <c r="D90" s="28">
        <f t="shared" si="43"/>
        <v>44.869637677478053</v>
      </c>
      <c r="E90" s="28">
        <f t="shared" si="43"/>
        <v>46.06210023258793</v>
      </c>
      <c r="F90" s="28">
        <f t="shared" si="43"/>
        <v>37.006431234888048</v>
      </c>
      <c r="G90" s="28">
        <f t="shared" si="43"/>
        <v>43.190157516539095</v>
      </c>
      <c r="H90" s="28">
        <f t="shared" si="43"/>
        <v>43.103482294406206</v>
      </c>
      <c r="I90" s="28">
        <f t="shared" si="43"/>
        <v>43.449657592374983</v>
      </c>
      <c r="J90" s="28">
        <f t="shared" si="43"/>
        <v>43.077570971592714</v>
      </c>
      <c r="K90" s="28">
        <f t="shared" si="43"/>
        <v>43.815738673456067</v>
      </c>
    </row>
    <row r="91" spans="1:11">
      <c r="A91" s="31" t="s">
        <v>46</v>
      </c>
      <c r="B91" s="28">
        <f>+B82*(1-$F$84)</f>
        <v>117.5811452799142</v>
      </c>
      <c r="C91" s="28">
        <f t="shared" ref="C91:K91" si="44">+C82*(1-$F$84)</f>
        <v>117.31961356794294</v>
      </c>
      <c r="D91" s="28">
        <f t="shared" si="44"/>
        <v>105.70740028155436</v>
      </c>
      <c r="E91" s="28">
        <f t="shared" si="44"/>
        <v>114.14612705984712</v>
      </c>
      <c r="F91" s="28">
        <f t="shared" si="44"/>
        <v>121.47634492653155</v>
      </c>
      <c r="G91" s="28">
        <f t="shared" si="44"/>
        <v>108.92251279005933</v>
      </c>
      <c r="H91" s="28">
        <f t="shared" si="44"/>
        <v>123.7365397271425</v>
      </c>
      <c r="I91" s="28">
        <f t="shared" si="44"/>
        <v>125.34904548711174</v>
      </c>
      <c r="J91" s="28">
        <f t="shared" si="44"/>
        <v>125.57525171134567</v>
      </c>
      <c r="K91" s="28">
        <f t="shared" si="44"/>
        <v>126.01949578249193</v>
      </c>
    </row>
    <row r="92" spans="1:11">
      <c r="A92" s="31" t="s">
        <v>68</v>
      </c>
      <c r="B92" s="28"/>
      <c r="C92" s="28"/>
      <c r="D92" s="28"/>
      <c r="E92" s="28"/>
      <c r="F92" s="28"/>
      <c r="G92" s="28"/>
      <c r="H92" s="28"/>
      <c r="I92" s="28"/>
      <c r="J92" s="28"/>
      <c r="K92" s="28"/>
    </row>
    <row r="93" spans="1:11">
      <c r="A93" s="31"/>
    </row>
    <row r="94" spans="1:11">
      <c r="A94" s="31"/>
    </row>
    <row r="95" spans="1:11">
      <c r="A95" s="31"/>
    </row>
    <row r="96" spans="1:11">
      <c r="A96" s="31"/>
    </row>
    <row r="97" spans="1:14">
      <c r="A97" s="31"/>
    </row>
    <row r="99" spans="1:14">
      <c r="A99" s="30" t="s">
        <v>145</v>
      </c>
    </row>
    <row r="100" spans="1:14" ht="15.75" thickBot="1">
      <c r="A100" s="25" t="s">
        <v>139</v>
      </c>
      <c r="B100" t="s">
        <v>140</v>
      </c>
      <c r="C100" t="s">
        <v>138</v>
      </c>
      <c r="D100" t="s">
        <v>137</v>
      </c>
      <c r="E100" t="s">
        <v>132</v>
      </c>
      <c r="F100" t="s">
        <v>133</v>
      </c>
      <c r="G100" t="s">
        <v>134</v>
      </c>
      <c r="H100" t="s">
        <v>135</v>
      </c>
      <c r="I100" t="s">
        <v>136</v>
      </c>
      <c r="J100" t="s">
        <v>141</v>
      </c>
      <c r="K100" t="s">
        <v>142</v>
      </c>
      <c r="L100" t="s">
        <v>143</v>
      </c>
      <c r="M100" t="s">
        <v>102</v>
      </c>
      <c r="N100" t="s">
        <v>113</v>
      </c>
    </row>
    <row r="101" spans="1:14" ht="16.5" thickTop="1" thickBot="1">
      <c r="A101" s="21" t="s">
        <v>48</v>
      </c>
      <c r="C101" s="36">
        <f>+AVERAGE(K30,K39,K48,K57)</f>
        <v>7.302506741236392E-2</v>
      </c>
      <c r="D101" s="36">
        <f>+AVERAGE(L30,L39,L22,L47,L56)</f>
        <v>0</v>
      </c>
      <c r="E101" s="36">
        <f>+AVERAGE(M30,M39,M22,M47,M56,M14)</f>
        <v>1.3157894736842105E-2</v>
      </c>
      <c r="F101" s="36">
        <f>+AVERAGE(N30,N39,N22,N47,N56,N14)</f>
        <v>4.0322580645161289E-3</v>
      </c>
      <c r="G101" s="36">
        <f>+AVERAGE(O30,O39,O22,O47,O14)</f>
        <v>0.41422193877551022</v>
      </c>
      <c r="H101" s="36">
        <f>+AVERAGE(P30,P39,P22,P14)</f>
        <v>6.8140902371135209E-2</v>
      </c>
      <c r="I101" s="36">
        <f>+AVERAGE(Q30,Q22,Q14)</f>
        <v>1.9123509618901319E-2</v>
      </c>
      <c r="J101" s="36">
        <f>+AVERAGE(R22,R14)</f>
        <v>4.1028911564625847E-2</v>
      </c>
      <c r="K101" s="36">
        <f>+AVERAGE(S14)</f>
        <v>0</v>
      </c>
      <c r="L101" s="37">
        <v>0</v>
      </c>
      <c r="M101">
        <v>1</v>
      </c>
    </row>
    <row r="102" spans="1:14" ht="16.5" thickTop="1" thickBot="1">
      <c r="A102" s="21" t="s">
        <v>57</v>
      </c>
      <c r="C102" s="36">
        <f t="shared" ref="C102:C106" si="45">+AVERAGE(K31,K40,K49,K58)</f>
        <v>1.9813745152157437E-2</v>
      </c>
      <c r="D102" s="36">
        <f t="shared" ref="D102:D106" si="46">+AVERAGE(L31,L40,L23,L48,L57)</f>
        <v>3.7577272097395935E-3</v>
      </c>
      <c r="E102" s="36">
        <f t="shared" ref="E102:E106" si="47">+AVERAGE(M31,M40,M23,M48,M57,M15)</f>
        <v>6.2195613746835396E-3</v>
      </c>
      <c r="F102" s="36">
        <f t="shared" ref="F102:F106" si="48">+AVERAGE(N31,N40,N23,N48,N57,N15)</f>
        <v>1.4108641322594269E-2</v>
      </c>
      <c r="G102" s="36">
        <f t="shared" ref="G102:G106" si="49">+AVERAGE(O31,O40,O23,O48,O15)</f>
        <v>0.40535735010478186</v>
      </c>
      <c r="H102" s="36">
        <f t="shared" ref="H102:H106" si="50">+AVERAGE(P31,P40,P23,P15)</f>
        <v>5.0740335185506927E-2</v>
      </c>
      <c r="I102" s="36">
        <f t="shared" ref="I102:I106" si="51">+AVERAGE(Q31,Q23,Q15)</f>
        <v>3.2082555667903238E-2</v>
      </c>
      <c r="J102" s="36">
        <f t="shared" ref="J102:J106" si="52">+AVERAGE(R23,R15)</f>
        <v>2.4293194262278016E-2</v>
      </c>
      <c r="K102" s="36">
        <f t="shared" ref="K102:K106" si="53">+AVERAGE(S15)</f>
        <v>1.0118043844856661E-2</v>
      </c>
      <c r="L102" s="37">
        <v>0</v>
      </c>
      <c r="M102">
        <v>1</v>
      </c>
    </row>
    <row r="103" spans="1:14" ht="16.5" thickTop="1" thickBot="1">
      <c r="A103" s="21" t="s">
        <v>69</v>
      </c>
      <c r="C103" s="36">
        <f t="shared" si="45"/>
        <v>0</v>
      </c>
      <c r="D103" s="36">
        <f t="shared" si="46"/>
        <v>6.8675084869782698E-3</v>
      </c>
      <c r="E103" s="36">
        <f t="shared" si="47"/>
        <v>2.5641895546789303E-2</v>
      </c>
      <c r="F103" s="36">
        <f t="shared" si="48"/>
        <v>0.2495019652055015</v>
      </c>
      <c r="G103" s="36">
        <f t="shared" si="49"/>
        <v>0.17331368500447006</v>
      </c>
      <c r="H103" s="36">
        <f t="shared" si="50"/>
        <v>3.9709408746361474E-2</v>
      </c>
      <c r="I103" s="36">
        <f t="shared" si="51"/>
        <v>3.4750689923103713E-2</v>
      </c>
      <c r="J103" s="36">
        <f t="shared" si="52"/>
        <v>2.2792580982236153E-2</v>
      </c>
      <c r="K103" s="36">
        <f t="shared" si="53"/>
        <v>2.2727272727272728E-2</v>
      </c>
      <c r="L103" s="37">
        <v>0</v>
      </c>
      <c r="M103">
        <v>1</v>
      </c>
    </row>
    <row r="104" spans="1:14" ht="16.5" thickTop="1" thickBot="1">
      <c r="A104" s="21" t="s">
        <v>61</v>
      </c>
      <c r="C104" s="36">
        <f t="shared" si="45"/>
        <v>0</v>
      </c>
      <c r="D104" s="36">
        <f t="shared" si="46"/>
        <v>6.1880018894662258E-3</v>
      </c>
      <c r="E104" s="36">
        <f t="shared" si="47"/>
        <v>1.2987409852096321E-2</v>
      </c>
      <c r="F104" s="36">
        <f t="shared" si="48"/>
        <v>0.37918333533048559</v>
      </c>
      <c r="G104" s="36">
        <f t="shared" si="49"/>
        <v>0.16378279028886561</v>
      </c>
      <c r="H104" s="36">
        <f t="shared" si="50"/>
        <v>9.2318512233408812E-2</v>
      </c>
      <c r="I104" s="36">
        <f t="shared" si="51"/>
        <v>2.3418134377038487E-2</v>
      </c>
      <c r="J104" s="36">
        <f t="shared" si="52"/>
        <v>2.0841487279843442E-2</v>
      </c>
      <c r="K104" s="36">
        <f t="shared" si="53"/>
        <v>2.8571428571428571E-2</v>
      </c>
      <c r="L104" s="37">
        <v>0</v>
      </c>
      <c r="M104">
        <v>1</v>
      </c>
    </row>
    <row r="105" spans="1:14" ht="16.5" thickTop="1" thickBot="1">
      <c r="A105" s="21" t="s">
        <v>65</v>
      </c>
      <c r="C105" s="36">
        <f t="shared" si="45"/>
        <v>0</v>
      </c>
      <c r="D105" s="36">
        <f t="shared" si="46"/>
        <v>2.631578947368421E-3</v>
      </c>
      <c r="E105" s="36">
        <f t="shared" si="47"/>
        <v>6.8606936455906714E-3</v>
      </c>
      <c r="F105" s="36">
        <f t="shared" si="48"/>
        <v>0.43224214802685434</v>
      </c>
      <c r="G105" s="36">
        <f t="shared" si="49"/>
        <v>6.8091088800470947E-2</v>
      </c>
      <c r="H105" s="36">
        <f t="shared" si="50"/>
        <v>5.4819591575884487E-2</v>
      </c>
      <c r="I105" s="36">
        <f t="shared" si="51"/>
        <v>3.2768171898606681E-2</v>
      </c>
      <c r="J105" s="36">
        <f t="shared" si="52"/>
        <v>4.3167701863354037E-2</v>
      </c>
      <c r="K105" s="36">
        <f t="shared" si="53"/>
        <v>0</v>
      </c>
      <c r="L105" s="37">
        <v>0</v>
      </c>
      <c r="M105">
        <v>1</v>
      </c>
    </row>
    <row r="106" spans="1:14" ht="16.5" thickTop="1" thickBot="1">
      <c r="A106" s="25" t="s">
        <v>46</v>
      </c>
      <c r="C106" s="36">
        <f t="shared" si="45"/>
        <v>0</v>
      </c>
      <c r="D106" s="36">
        <f t="shared" si="46"/>
        <v>0</v>
      </c>
      <c r="E106" s="36">
        <f t="shared" si="47"/>
        <v>0</v>
      </c>
      <c r="F106" s="36">
        <f t="shared" si="48"/>
        <v>0.12035848428659725</v>
      </c>
      <c r="G106" s="36">
        <f t="shared" si="49"/>
        <v>4.0103739096135939E-2</v>
      </c>
      <c r="H106" s="36">
        <f t="shared" si="50"/>
        <v>0.61106231913883047</v>
      </c>
      <c r="I106" s="36">
        <f t="shared" si="51"/>
        <v>5.6374285161101434E-2</v>
      </c>
      <c r="J106" s="36">
        <f t="shared" si="52"/>
        <v>2.0778436539306104E-2</v>
      </c>
      <c r="K106" s="36">
        <f t="shared" si="53"/>
        <v>1.6304347826086956E-2</v>
      </c>
      <c r="L106" s="37">
        <v>0</v>
      </c>
      <c r="M106">
        <v>1</v>
      </c>
    </row>
    <row r="107" spans="1:14" ht="15.75" thickTop="1"/>
    <row r="108" spans="1:14" ht="15.75" thickBot="1">
      <c r="A108" s="25" t="s">
        <v>139</v>
      </c>
      <c r="B108" t="s">
        <v>140</v>
      </c>
      <c r="C108" t="s">
        <v>138</v>
      </c>
      <c r="D108" t="s">
        <v>137</v>
      </c>
      <c r="E108" t="s">
        <v>132</v>
      </c>
      <c r="F108" t="s">
        <v>133</v>
      </c>
      <c r="G108" t="s">
        <v>134</v>
      </c>
      <c r="H108" t="s">
        <v>135</v>
      </c>
      <c r="I108" t="s">
        <v>136</v>
      </c>
      <c r="J108" t="s">
        <v>141</v>
      </c>
      <c r="K108" t="s">
        <v>142</v>
      </c>
      <c r="L108" t="s">
        <v>143</v>
      </c>
      <c r="M108" t="s">
        <v>114</v>
      </c>
      <c r="N108" t="s">
        <v>147</v>
      </c>
    </row>
    <row r="109" spans="1:14" ht="16.5" thickTop="1" thickBot="1">
      <c r="A109" s="21" t="s">
        <v>48</v>
      </c>
      <c r="C109" s="36">
        <f>+MIN(K30,K39,K48,K57)</f>
        <v>5.2631578947368418E-2</v>
      </c>
      <c r="D109" s="36">
        <f>+MIN(L30,L39,L22,L47,L56)</f>
        <v>0</v>
      </c>
      <c r="E109" s="36">
        <f>+MIN(M30,M39,M22,M47,M56,M14)</f>
        <v>0</v>
      </c>
      <c r="F109" s="36">
        <f>+MIN(N30,N39,N22,N47,N56,N14)</f>
        <v>0</v>
      </c>
      <c r="G109" s="36">
        <f>+MIN(O30,O39,O22,O47,O14)</f>
        <v>0.33333333333333331</v>
      </c>
      <c r="H109" s="36">
        <f>+MIN(P30,P39,P22,P14)</f>
        <v>1.7543859649122806E-2</v>
      </c>
      <c r="I109" s="36">
        <f>+MIN(Q30,Q22,Q14)</f>
        <v>1.6129032258064516E-2</v>
      </c>
      <c r="J109" s="36">
        <f>+MIN(R22,R14)</f>
        <v>2.0833333333333332E-2</v>
      </c>
      <c r="K109" s="36">
        <f>+MIN(S14)</f>
        <v>0</v>
      </c>
      <c r="L109" s="37">
        <v>0</v>
      </c>
      <c r="M109">
        <v>2</v>
      </c>
    </row>
    <row r="110" spans="1:14" ht="16.5" thickTop="1" thickBot="1">
      <c r="A110" s="21" t="s">
        <v>57</v>
      </c>
      <c r="C110" s="36">
        <f t="shared" ref="C110:C114" si="54">+MIN(K31,K40,K49,K58)</f>
        <v>1.0962241169305725E-2</v>
      </c>
      <c r="D110" s="36">
        <f t="shared" ref="D110:D114" si="55">+MIN(L31,L40,L23,L48,L57)</f>
        <v>0</v>
      </c>
      <c r="E110" s="36">
        <f t="shared" ref="E110:F110" si="56">+MIN(M31,M40,M23,M48,M57,M15)</f>
        <v>0</v>
      </c>
      <c r="F110" s="36">
        <f t="shared" si="56"/>
        <v>8.5348506401137988E-3</v>
      </c>
      <c r="G110" s="36">
        <f t="shared" ref="G110:G114" si="57">+MIN(O31,O40,O23,O48,O15)</f>
        <v>0.35</v>
      </c>
      <c r="H110" s="36">
        <f t="shared" ref="H110:H114" si="58">+MIN(P31,P40,P23,P15)</f>
        <v>3.5413153456998317E-2</v>
      </c>
      <c r="I110" s="36">
        <f t="shared" ref="I110:I114" si="59">+MIN(Q31,Q23,Q15)</f>
        <v>2.7027027027027029E-2</v>
      </c>
      <c r="J110" s="36">
        <f t="shared" ref="J110:J114" si="60">+MIN(R23,R15)</f>
        <v>2.1604938271604937E-2</v>
      </c>
      <c r="K110" s="36">
        <f t="shared" ref="K110:K114" si="61">+MIN(S15)</f>
        <v>1.0118043844856661E-2</v>
      </c>
      <c r="L110" s="37">
        <v>0</v>
      </c>
      <c r="M110">
        <v>2</v>
      </c>
    </row>
    <row r="111" spans="1:14" ht="16.5" thickTop="1" thickBot="1">
      <c r="A111" s="21" t="s">
        <v>69</v>
      </c>
      <c r="C111" s="36">
        <f t="shared" si="54"/>
        <v>0</v>
      </c>
      <c r="D111" s="36">
        <f t="shared" si="55"/>
        <v>2.4360535931790498E-3</v>
      </c>
      <c r="E111" s="36">
        <f t="shared" ref="E111:F111" si="62">+MIN(M32,M41,M24,M49,M58,M16)</f>
        <v>7.2254335260115606E-3</v>
      </c>
      <c r="F111" s="36">
        <f t="shared" si="62"/>
        <v>9.7442143727161992E-3</v>
      </c>
      <c r="G111" s="36">
        <f t="shared" si="57"/>
        <v>5.1724137931034482E-2</v>
      </c>
      <c r="H111" s="36">
        <f t="shared" si="58"/>
        <v>1.1235955056179775E-2</v>
      </c>
      <c r="I111" s="36">
        <f t="shared" si="59"/>
        <v>1.282051282051282E-2</v>
      </c>
      <c r="J111" s="36">
        <f t="shared" si="60"/>
        <v>1.1494252873563218E-2</v>
      </c>
      <c r="K111" s="36">
        <f t="shared" si="61"/>
        <v>2.2727272727272728E-2</v>
      </c>
      <c r="L111" s="37">
        <v>0</v>
      </c>
      <c r="M111">
        <v>2</v>
      </c>
    </row>
    <row r="112" spans="1:14" ht="16.5" thickTop="1" thickBot="1">
      <c r="A112" s="21" t="s">
        <v>61</v>
      </c>
      <c r="C112" s="36">
        <f t="shared" si="54"/>
        <v>0</v>
      </c>
      <c r="D112" s="36">
        <f t="shared" si="55"/>
        <v>0</v>
      </c>
      <c r="E112" s="36">
        <f t="shared" ref="E112:F112" si="63">+MIN(M33,M42,M25,M50,M59,M17)</f>
        <v>0</v>
      </c>
      <c r="F112" s="36">
        <f t="shared" si="63"/>
        <v>0.31034482758620691</v>
      </c>
      <c r="G112" s="36">
        <f t="shared" si="57"/>
        <v>0.12857142857142856</v>
      </c>
      <c r="H112" s="36">
        <f t="shared" si="58"/>
        <v>4.2857142857142858E-2</v>
      </c>
      <c r="I112" s="36">
        <f t="shared" si="59"/>
        <v>0</v>
      </c>
      <c r="J112" s="36">
        <f t="shared" si="60"/>
        <v>1.4285714285714285E-2</v>
      </c>
      <c r="K112" s="36">
        <f t="shared" si="61"/>
        <v>2.8571428571428571E-2</v>
      </c>
      <c r="L112" s="37">
        <v>0</v>
      </c>
      <c r="M112">
        <v>2</v>
      </c>
    </row>
    <row r="113" spans="1:14" ht="16.5" thickTop="1" thickBot="1">
      <c r="A113" s="21" t="s">
        <v>65</v>
      </c>
      <c r="C113" s="36">
        <f t="shared" si="54"/>
        <v>0</v>
      </c>
      <c r="D113" s="36">
        <f t="shared" si="55"/>
        <v>0</v>
      </c>
      <c r="E113" s="36">
        <f t="shared" ref="E113:F113" si="64">+MIN(M34,M43,M26,M51,M60,M18)</f>
        <v>0</v>
      </c>
      <c r="F113" s="36">
        <f t="shared" si="64"/>
        <v>0.36231884057971014</v>
      </c>
      <c r="G113" s="36">
        <f t="shared" si="57"/>
        <v>0</v>
      </c>
      <c r="H113" s="36">
        <f t="shared" si="58"/>
        <v>1.4492753623188406E-2</v>
      </c>
      <c r="I113" s="36">
        <f t="shared" si="59"/>
        <v>1.4285714285714285E-2</v>
      </c>
      <c r="J113" s="36">
        <f t="shared" si="60"/>
        <v>4.2857142857142858E-2</v>
      </c>
      <c r="K113" s="36">
        <f t="shared" si="61"/>
        <v>0</v>
      </c>
      <c r="L113" s="37">
        <v>0</v>
      </c>
      <c r="M113">
        <v>2</v>
      </c>
    </row>
    <row r="114" spans="1:14" ht="16.5" thickTop="1" thickBot="1">
      <c r="A114" s="25" t="s">
        <v>46</v>
      </c>
      <c r="C114" s="36">
        <f t="shared" si="54"/>
        <v>0</v>
      </c>
      <c r="D114" s="36">
        <f t="shared" si="55"/>
        <v>0</v>
      </c>
      <c r="E114" s="36">
        <f t="shared" ref="E114:F114" si="65">+MIN(M35,M44,M27,M52,M61,M19)</f>
        <v>0</v>
      </c>
      <c r="F114" s="36">
        <f t="shared" si="65"/>
        <v>0</v>
      </c>
      <c r="G114" s="36">
        <f t="shared" si="57"/>
        <v>1.6129032258064516E-2</v>
      </c>
      <c r="H114" s="36">
        <f t="shared" si="58"/>
        <v>0.51461988304093564</v>
      </c>
      <c r="I114" s="36">
        <f t="shared" si="59"/>
        <v>1.6304347826086956E-2</v>
      </c>
      <c r="J114" s="36">
        <f t="shared" si="60"/>
        <v>1.6304347826086956E-2</v>
      </c>
      <c r="K114" s="36">
        <f t="shared" si="61"/>
        <v>1.6304347826086956E-2</v>
      </c>
      <c r="L114" s="37">
        <v>0</v>
      </c>
      <c r="M114">
        <v>2</v>
      </c>
    </row>
    <row r="115" spans="1:14" ht="15.75" thickTop="1"/>
    <row r="116" spans="1:14" ht="15.75" thickBot="1">
      <c r="A116" s="25" t="s">
        <v>139</v>
      </c>
      <c r="B116" t="s">
        <v>140</v>
      </c>
      <c r="C116" t="s">
        <v>138</v>
      </c>
      <c r="D116" t="s">
        <v>137</v>
      </c>
      <c r="E116" t="s">
        <v>132</v>
      </c>
      <c r="F116" t="s">
        <v>133</v>
      </c>
      <c r="G116" t="s">
        <v>134</v>
      </c>
      <c r="H116" t="s">
        <v>135</v>
      </c>
      <c r="I116" t="s">
        <v>136</v>
      </c>
      <c r="J116" t="s">
        <v>141</v>
      </c>
      <c r="K116" t="s">
        <v>142</v>
      </c>
      <c r="L116" t="s">
        <v>143</v>
      </c>
      <c r="M116" t="s">
        <v>148</v>
      </c>
      <c r="N116" s="32">
        <v>1</v>
      </c>
    </row>
    <row r="117" spans="1:14" ht="16.5" thickTop="1" thickBot="1">
      <c r="A117" s="21" t="s">
        <v>48</v>
      </c>
      <c r="C117" s="36">
        <f>+C101/SUM($C$101:$K$101)*1</f>
        <v>0.11541259576868562</v>
      </c>
      <c r="D117" s="36">
        <f t="shared" ref="D117:K117" si="66">+D101/SUM($C$101:$K$101)*1</f>
        <v>0</v>
      </c>
      <c r="E117" s="36">
        <f t="shared" si="66"/>
        <v>2.0795417796121898E-2</v>
      </c>
      <c r="F117" s="36">
        <f t="shared" si="66"/>
        <v>6.3727893246180011E-3</v>
      </c>
      <c r="G117" s="36">
        <f t="shared" si="66"/>
        <v>0.65465778906388339</v>
      </c>
      <c r="H117" s="36">
        <f t="shared" si="66"/>
        <v>0.10769340856975076</v>
      </c>
      <c r="I117" s="36">
        <f t="shared" si="66"/>
        <v>3.0223784291243869E-2</v>
      </c>
      <c r="J117" s="36">
        <f t="shared" si="66"/>
        <v>6.4844215185696427E-2</v>
      </c>
      <c r="K117" s="36">
        <f t="shared" si="66"/>
        <v>0</v>
      </c>
      <c r="L117" s="37">
        <v>0</v>
      </c>
      <c r="M117">
        <v>3</v>
      </c>
    </row>
    <row r="118" spans="1:14" ht="16.5" thickTop="1" thickBot="1">
      <c r="A118" s="21" t="s">
        <v>57</v>
      </c>
      <c r="C118" s="36">
        <f>+C102/SUM($C$102:$K$102)*1</f>
        <v>3.4976265750837898E-2</v>
      </c>
      <c r="D118" s="36">
        <f t="shared" ref="D118:K118" si="67">+D102/SUM($C$102:$K$102)*1</f>
        <v>6.6333378418716362E-3</v>
      </c>
      <c r="E118" s="36">
        <f t="shared" si="67"/>
        <v>1.0979097077509924E-2</v>
      </c>
      <c r="F118" s="36">
        <f t="shared" si="67"/>
        <v>2.4905316208156569E-2</v>
      </c>
      <c r="G118" s="36">
        <f t="shared" si="67"/>
        <v>0.71555812858411161</v>
      </c>
      <c r="H118" s="36">
        <f t="shared" si="67"/>
        <v>8.956951016106314E-2</v>
      </c>
      <c r="I118" s="36">
        <f t="shared" si="67"/>
        <v>5.6633815787443413E-2</v>
      </c>
      <c r="J118" s="36">
        <f t="shared" si="67"/>
        <v>4.2883625075880595E-2</v>
      </c>
      <c r="K118" s="36">
        <f t="shared" si="67"/>
        <v>1.7860903513125203E-2</v>
      </c>
      <c r="L118" s="37">
        <v>0</v>
      </c>
      <c r="M118">
        <v>3</v>
      </c>
    </row>
    <row r="119" spans="1:14" ht="16.5" thickTop="1" thickBot="1">
      <c r="A119" s="21" t="s">
        <v>69</v>
      </c>
      <c r="C119" s="36">
        <f>+C103/SUM($C$103:$K$103)*1</f>
        <v>0</v>
      </c>
      <c r="D119" s="36">
        <f t="shared" ref="D119:K119" si="68">+D103/SUM($C$103:$K$103)*1</f>
        <v>1.1937160997943484E-2</v>
      </c>
      <c r="E119" s="36">
        <f t="shared" si="68"/>
        <v>4.4570958450923646E-2</v>
      </c>
      <c r="F119" s="36">
        <f t="shared" si="68"/>
        <v>0.43368641387319901</v>
      </c>
      <c r="G119" s="36">
        <f t="shared" si="68"/>
        <v>0.30125530459381122</v>
      </c>
      <c r="H119" s="36">
        <f t="shared" si="68"/>
        <v>6.9023228181991164E-2</v>
      </c>
      <c r="I119" s="36">
        <f t="shared" si="68"/>
        <v>6.0403941427704839E-2</v>
      </c>
      <c r="J119" s="36">
        <f t="shared" si="68"/>
        <v>3.96182559161763E-2</v>
      </c>
      <c r="K119" s="36">
        <f t="shared" si="68"/>
        <v>3.9504736558250299E-2</v>
      </c>
      <c r="L119" s="37">
        <v>0</v>
      </c>
      <c r="M119">
        <v>3</v>
      </c>
    </row>
    <row r="120" spans="1:14" ht="16.5" thickTop="1" thickBot="1">
      <c r="A120" s="21" t="s">
        <v>61</v>
      </c>
      <c r="C120" s="36">
        <f>+C104/SUM($C$104:$K$104)*1</f>
        <v>0</v>
      </c>
      <c r="D120" s="36">
        <f t="shared" ref="D120:K120" si="69">+D104/SUM($C$104:$K$104)*1</f>
        <v>8.5082876594740602E-3</v>
      </c>
      <c r="E120" s="36">
        <f t="shared" si="69"/>
        <v>1.7857237432526818E-2</v>
      </c>
      <c r="F120" s="36">
        <f t="shared" si="69"/>
        <v>0.52136391525065862</v>
      </c>
      <c r="G120" s="36">
        <f t="shared" si="69"/>
        <v>0.22519564769706088</v>
      </c>
      <c r="H120" s="36">
        <f t="shared" si="69"/>
        <v>0.12693474766283108</v>
      </c>
      <c r="I120" s="36">
        <f t="shared" si="69"/>
        <v>3.2199121345977626E-2</v>
      </c>
      <c r="J120" s="36">
        <f t="shared" si="69"/>
        <v>2.8656321086461975E-2</v>
      </c>
      <c r="K120" s="36">
        <f t="shared" si="69"/>
        <v>3.9284721865008906E-2</v>
      </c>
      <c r="L120" s="37">
        <v>0</v>
      </c>
      <c r="M120">
        <v>3</v>
      </c>
    </row>
    <row r="121" spans="1:14" ht="16.5" thickTop="1" thickBot="1">
      <c r="A121" s="21" t="s">
        <v>65</v>
      </c>
      <c r="C121" s="36">
        <f>+C105/SUM($C$105:$K$105)*1</f>
        <v>0</v>
      </c>
      <c r="D121" s="36">
        <f t="shared" ref="D121:K121" si="70">+D105/SUM($C$105:$K$105)*1</f>
        <v>4.1081128710730944E-3</v>
      </c>
      <c r="E121" s="36">
        <f t="shared" si="70"/>
        <v>1.0710111470577361E-2</v>
      </c>
      <c r="F121" s="36">
        <f t="shared" si="70"/>
        <v>0.67476582205717273</v>
      </c>
      <c r="G121" s="36">
        <f t="shared" si="70"/>
        <v>0.10629583375650638</v>
      </c>
      <c r="H121" s="36">
        <f t="shared" si="70"/>
        <v>8.5577926501147261E-2</v>
      </c>
      <c r="I121" s="36">
        <f t="shared" si="70"/>
        <v>5.1153832520516675E-2</v>
      </c>
      <c r="J121" s="36">
        <f t="shared" si="70"/>
        <v>6.7388360823006477E-2</v>
      </c>
      <c r="K121" s="36">
        <f t="shared" si="70"/>
        <v>0</v>
      </c>
      <c r="L121" s="37">
        <v>0</v>
      </c>
      <c r="M121">
        <v>3</v>
      </c>
    </row>
    <row r="122" spans="1:14" ht="16.5" thickTop="1" thickBot="1">
      <c r="A122" s="25" t="s">
        <v>46</v>
      </c>
      <c r="C122" s="36">
        <f>+C106/SUM($C$106:$K$106)*1</f>
        <v>0</v>
      </c>
      <c r="D122" s="36">
        <f t="shared" ref="D122:K122" si="71">+D106/SUM($C$106:$K$106)*1</f>
        <v>0</v>
      </c>
      <c r="E122" s="36">
        <f t="shared" si="71"/>
        <v>0</v>
      </c>
      <c r="F122" s="36">
        <f t="shared" si="71"/>
        <v>0.13914571432520831</v>
      </c>
      <c r="G122" s="36">
        <f t="shared" si="71"/>
        <v>4.6363689745011351E-2</v>
      </c>
      <c r="H122" s="36">
        <f t="shared" si="71"/>
        <v>0.70644544418925759</v>
      </c>
      <c r="I122" s="36">
        <f t="shared" si="71"/>
        <v>6.5173969453086247E-2</v>
      </c>
      <c r="J122" s="36">
        <f t="shared" si="71"/>
        <v>2.4021824568163954E-2</v>
      </c>
      <c r="K122" s="36">
        <f t="shared" si="71"/>
        <v>1.8849357719272639E-2</v>
      </c>
      <c r="L122" s="37">
        <v>0</v>
      </c>
      <c r="M122">
        <v>3</v>
      </c>
    </row>
    <row r="123" spans="1:14" ht="15.75" thickTop="1"/>
  </sheetData>
  <phoneticPr fontId="16"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A706"/>
  <sheetViews>
    <sheetView topLeftCell="B1" workbookViewId="0">
      <selection activeCell="H39" sqref="H39"/>
    </sheetView>
  </sheetViews>
  <sheetFormatPr defaultRowHeight="15"/>
  <cols>
    <col min="1" max="1" width="33.140625" customWidth="1"/>
    <col min="2" max="2" width="18.140625" customWidth="1"/>
  </cols>
  <sheetData>
    <row r="1" spans="1:20">
      <c r="A1" s="18" t="s">
        <v>149</v>
      </c>
      <c r="C1" s="19">
        <v>2011</v>
      </c>
      <c r="D1" s="19">
        <v>2012</v>
      </c>
      <c r="E1" s="19">
        <v>2013</v>
      </c>
      <c r="F1" s="19">
        <v>2014</v>
      </c>
      <c r="G1" s="19">
        <v>2015</v>
      </c>
      <c r="H1" s="19">
        <v>2016</v>
      </c>
      <c r="I1" s="19">
        <v>2017</v>
      </c>
      <c r="J1" s="19">
        <v>2018</v>
      </c>
      <c r="K1" s="60">
        <v>2019</v>
      </c>
      <c r="L1" s="60">
        <v>2020</v>
      </c>
      <c r="M1">
        <v>2021</v>
      </c>
      <c r="N1">
        <v>2022</v>
      </c>
      <c r="O1">
        <v>2023</v>
      </c>
      <c r="P1">
        <v>2024</v>
      </c>
      <c r="Q1">
        <v>2025</v>
      </c>
      <c r="R1">
        <v>2026</v>
      </c>
      <c r="S1">
        <v>2027</v>
      </c>
      <c r="T1">
        <v>2028</v>
      </c>
    </row>
    <row r="2" spans="1:20">
      <c r="A2" s="20"/>
      <c r="B2" s="21" t="s">
        <v>37</v>
      </c>
      <c r="C2" s="22">
        <v>6</v>
      </c>
      <c r="D2" s="22">
        <v>7</v>
      </c>
      <c r="E2" s="22">
        <v>5</v>
      </c>
      <c r="F2" s="22">
        <v>5</v>
      </c>
      <c r="G2" s="22">
        <v>5</v>
      </c>
      <c r="H2" s="22">
        <v>2</v>
      </c>
      <c r="I2" s="22">
        <v>2</v>
      </c>
      <c r="J2" s="22">
        <v>10</v>
      </c>
      <c r="K2">
        <v>12</v>
      </c>
      <c r="L2" s="22">
        <v>15</v>
      </c>
      <c r="M2" s="23">
        <f>+'studijų vietų sk. įvedimas'!M12</f>
        <v>15</v>
      </c>
      <c r="N2" s="23">
        <f>+'studijų vietų sk. įvedimas'!N12</f>
        <v>15</v>
      </c>
      <c r="O2" s="23">
        <f>+'studijų vietų sk. įvedimas'!O12</f>
        <v>15</v>
      </c>
      <c r="P2" s="23">
        <f>+'studijų vietų sk. įvedimas'!P12</f>
        <v>15</v>
      </c>
      <c r="Q2" s="23">
        <f>+'studijų vietų sk. įvedimas'!Q12</f>
        <v>15</v>
      </c>
      <c r="R2" s="23">
        <f>+'studijų vietų sk. įvedimas'!R12</f>
        <v>15</v>
      </c>
      <c r="S2" s="23">
        <f>+'studijų vietų sk. įvedimas'!S12</f>
        <v>15</v>
      </c>
      <c r="T2" s="23">
        <f>+'studijų vietų sk. įvedimas'!T12</f>
        <v>15</v>
      </c>
    </row>
    <row r="3" spans="1:20">
      <c r="A3" t="s">
        <v>88</v>
      </c>
      <c r="B3" s="21" t="s">
        <v>11</v>
      </c>
      <c r="C3" s="22">
        <v>2</v>
      </c>
      <c r="D3" s="22">
        <v>4</v>
      </c>
      <c r="E3" s="22">
        <v>2</v>
      </c>
      <c r="F3" s="22">
        <v>2</v>
      </c>
      <c r="G3" s="22">
        <v>0</v>
      </c>
      <c r="H3" s="22">
        <v>1</v>
      </c>
      <c r="I3" s="22">
        <v>2</v>
      </c>
      <c r="J3" s="22">
        <v>1</v>
      </c>
      <c r="K3">
        <v>1</v>
      </c>
      <c r="L3" s="22">
        <v>2</v>
      </c>
      <c r="M3" s="23">
        <f>+'studijų vietų sk. įvedimas'!M13</f>
        <v>2</v>
      </c>
      <c r="N3" s="23">
        <f>+'studijų vietų sk. įvedimas'!N13</f>
        <v>2</v>
      </c>
      <c r="O3" s="23">
        <f>+'studijų vietų sk. įvedimas'!O13</f>
        <v>2</v>
      </c>
      <c r="P3" s="23">
        <f>+'studijų vietų sk. įvedimas'!P13</f>
        <v>2</v>
      </c>
      <c r="Q3" s="23">
        <f>+'studijų vietų sk. įvedimas'!Q13</f>
        <v>2</v>
      </c>
      <c r="R3" s="23">
        <f>+'studijų vietų sk. įvedimas'!R13</f>
        <v>2</v>
      </c>
      <c r="S3" s="23">
        <f>+'studijų vietų sk. įvedimas'!S13</f>
        <v>2</v>
      </c>
      <c r="T3" s="23">
        <f>+'studijų vietų sk. įvedimas'!T13</f>
        <v>2</v>
      </c>
    </row>
    <row r="4" spans="1:20">
      <c r="A4">
        <f>+'scenarijų aprašai'!$E$9</f>
        <v>1</v>
      </c>
      <c r="B4" s="21" t="s">
        <v>25</v>
      </c>
      <c r="C4" s="22">
        <v>10</v>
      </c>
      <c r="D4" s="22">
        <v>10</v>
      </c>
      <c r="E4" s="22">
        <v>14</v>
      </c>
      <c r="F4" s="22">
        <v>10</v>
      </c>
      <c r="G4" s="22">
        <v>12</v>
      </c>
      <c r="H4" s="22">
        <v>13</v>
      </c>
      <c r="I4" s="22">
        <v>17</v>
      </c>
      <c r="J4" s="22">
        <v>17</v>
      </c>
      <c r="K4">
        <v>14</v>
      </c>
      <c r="L4" s="22">
        <v>18</v>
      </c>
      <c r="M4" s="23">
        <f>+'studijų vietų sk. įvedimas'!M14</f>
        <v>18</v>
      </c>
      <c r="N4" s="23">
        <f>+'studijų vietų sk. įvedimas'!N14</f>
        <v>18</v>
      </c>
      <c r="O4" s="23">
        <f>+'studijų vietų sk. įvedimas'!O14</f>
        <v>18</v>
      </c>
      <c r="P4" s="23">
        <f>+'studijų vietų sk. įvedimas'!P14</f>
        <v>18</v>
      </c>
      <c r="Q4" s="23">
        <f>+'studijų vietų sk. įvedimas'!Q14</f>
        <v>18</v>
      </c>
      <c r="R4" s="23">
        <f>+'studijų vietų sk. įvedimas'!R14</f>
        <v>18</v>
      </c>
      <c r="S4" s="23">
        <f>+'studijų vietų sk. įvedimas'!S14</f>
        <v>18</v>
      </c>
      <c r="T4" s="23">
        <f>+'studijų vietų sk. įvedimas'!T14</f>
        <v>18</v>
      </c>
    </row>
    <row r="5" spans="1:20">
      <c r="B5" s="48" t="s">
        <v>13</v>
      </c>
      <c r="C5" s="22">
        <v>13</v>
      </c>
      <c r="D5" s="22">
        <v>14</v>
      </c>
      <c r="E5" s="22">
        <v>11</v>
      </c>
      <c r="F5" s="22">
        <v>14</v>
      </c>
      <c r="G5" s="22">
        <v>13</v>
      </c>
      <c r="H5" s="22">
        <v>16</v>
      </c>
      <c r="I5" s="22">
        <v>18</v>
      </c>
      <c r="J5" s="22">
        <v>16</v>
      </c>
      <c r="K5">
        <v>15</v>
      </c>
      <c r="L5" s="22">
        <v>14</v>
      </c>
      <c r="M5" s="23">
        <f>+'studijų vietų sk. įvedimas'!M15</f>
        <v>14</v>
      </c>
      <c r="N5" s="23">
        <f>+'studijų vietų sk. įvedimas'!N15</f>
        <v>14</v>
      </c>
      <c r="O5" s="23">
        <f>+'studijų vietų sk. įvedimas'!O15</f>
        <v>14</v>
      </c>
      <c r="P5" s="23">
        <f>+'studijų vietų sk. įvedimas'!P15</f>
        <v>14</v>
      </c>
      <c r="Q5" s="23">
        <f>+'studijų vietų sk. įvedimas'!Q15</f>
        <v>14</v>
      </c>
      <c r="R5" s="23">
        <f>+'studijų vietų sk. įvedimas'!R15</f>
        <v>14</v>
      </c>
      <c r="S5" s="23">
        <f>+'studijų vietų sk. įvedimas'!S15</f>
        <v>14</v>
      </c>
      <c r="T5" s="23">
        <f>+'studijų vietų sk. įvedimas'!T15</f>
        <v>14</v>
      </c>
    </row>
    <row r="6" spans="1:20">
      <c r="B6" s="21" t="s">
        <v>33</v>
      </c>
      <c r="C6" s="22">
        <v>3</v>
      </c>
      <c r="D6" s="22">
        <v>5</v>
      </c>
      <c r="E6" s="22">
        <v>4</v>
      </c>
      <c r="F6" s="22">
        <v>4</v>
      </c>
      <c r="G6" s="22">
        <v>4</v>
      </c>
      <c r="H6" s="22">
        <v>3</v>
      </c>
      <c r="I6" s="22">
        <v>2</v>
      </c>
      <c r="J6" s="22">
        <v>2</v>
      </c>
      <c r="K6">
        <v>2</v>
      </c>
      <c r="L6" s="22">
        <v>3</v>
      </c>
      <c r="M6" s="23">
        <f>+'studijų vietų sk. įvedimas'!M16</f>
        <v>3</v>
      </c>
      <c r="N6" s="23">
        <f>+'studijų vietų sk. įvedimas'!N16</f>
        <v>3</v>
      </c>
      <c r="O6" s="23">
        <f>+'studijų vietų sk. įvedimas'!O16</f>
        <v>3</v>
      </c>
      <c r="P6" s="23">
        <f>+'studijų vietų sk. įvedimas'!P16</f>
        <v>3</v>
      </c>
      <c r="Q6" s="23">
        <f>+'studijų vietų sk. įvedimas'!Q16</f>
        <v>3</v>
      </c>
      <c r="R6" s="23">
        <f>+'studijų vietų sk. įvedimas'!R16</f>
        <v>3</v>
      </c>
      <c r="S6" s="23">
        <f>+'studijų vietų sk. įvedimas'!S16</f>
        <v>3</v>
      </c>
      <c r="T6" s="23">
        <f>+'studijų vietų sk. įvedimas'!T16</f>
        <v>3</v>
      </c>
    </row>
    <row r="7" spans="1:20">
      <c r="B7" s="21" t="s">
        <v>58</v>
      </c>
      <c r="C7" s="22">
        <v>24</v>
      </c>
      <c r="D7" s="22">
        <v>22</v>
      </c>
      <c r="E7" s="22">
        <v>26</v>
      </c>
      <c r="F7" s="22">
        <v>20</v>
      </c>
      <c r="G7" s="22">
        <v>18</v>
      </c>
      <c r="H7" s="22">
        <v>24</v>
      </c>
      <c r="I7" s="22">
        <v>24</v>
      </c>
      <c r="J7" s="22">
        <v>23</v>
      </c>
      <c r="K7">
        <v>24</v>
      </c>
      <c r="L7" s="22">
        <v>26</v>
      </c>
      <c r="M7" s="23">
        <f>+'studijų vietų sk. įvedimas'!M17</f>
        <v>26</v>
      </c>
      <c r="N7" s="23">
        <f>+'studijų vietų sk. įvedimas'!N17</f>
        <v>26</v>
      </c>
      <c r="O7" s="23">
        <f>+'studijų vietų sk. įvedimas'!O17</f>
        <v>26</v>
      </c>
      <c r="P7" s="23">
        <f>+'studijų vietų sk. įvedimas'!P17</f>
        <v>26</v>
      </c>
      <c r="Q7" s="23">
        <f>+'studijų vietų sk. įvedimas'!Q17</f>
        <v>26</v>
      </c>
      <c r="R7" s="23">
        <f>+'studijų vietų sk. įvedimas'!R17</f>
        <v>26</v>
      </c>
      <c r="S7" s="23">
        <f>+'studijų vietų sk. įvedimas'!S17</f>
        <v>26</v>
      </c>
      <c r="T7" s="23">
        <f>+'studijų vietų sk. įvedimas'!T17</f>
        <v>26</v>
      </c>
    </row>
    <row r="8" spans="1:20">
      <c r="B8" s="21" t="s">
        <v>31</v>
      </c>
      <c r="C8" s="22">
        <v>5</v>
      </c>
      <c r="D8" s="22">
        <v>8</v>
      </c>
      <c r="E8" s="22">
        <v>6</v>
      </c>
      <c r="F8" s="22">
        <v>7</v>
      </c>
      <c r="G8" s="22">
        <v>9</v>
      </c>
      <c r="H8" s="22">
        <v>6</v>
      </c>
      <c r="I8" s="22">
        <v>7</v>
      </c>
      <c r="J8" s="22">
        <v>9</v>
      </c>
      <c r="K8">
        <v>8</v>
      </c>
      <c r="L8" s="22">
        <v>11</v>
      </c>
      <c r="M8" s="23">
        <f>+'studijų vietų sk. įvedimas'!M18</f>
        <v>11</v>
      </c>
      <c r="N8" s="23">
        <f>+'studijų vietų sk. įvedimas'!N18</f>
        <v>11</v>
      </c>
      <c r="O8" s="23">
        <f>+'studijų vietų sk. įvedimas'!O18</f>
        <v>11</v>
      </c>
      <c r="P8" s="23">
        <f>+'studijų vietų sk. įvedimas'!P18</f>
        <v>11</v>
      </c>
      <c r="Q8" s="23">
        <f>+'studijų vietų sk. įvedimas'!Q18</f>
        <v>11</v>
      </c>
      <c r="R8" s="23">
        <f>+'studijų vietų sk. įvedimas'!R18</f>
        <v>11</v>
      </c>
      <c r="S8" s="23">
        <f>+'studijų vietų sk. įvedimas'!S18</f>
        <v>11</v>
      </c>
      <c r="T8" s="23">
        <f>+'studijų vietų sk. įvedimas'!T18</f>
        <v>11</v>
      </c>
    </row>
    <row r="9" spans="1:20">
      <c r="B9" s="21" t="s">
        <v>14</v>
      </c>
      <c r="C9" s="22">
        <v>16</v>
      </c>
      <c r="D9" s="22">
        <v>11</v>
      </c>
      <c r="E9" s="22">
        <v>13</v>
      </c>
      <c r="F9" s="22">
        <v>13</v>
      </c>
      <c r="G9" s="22">
        <v>12</v>
      </c>
      <c r="H9" s="22">
        <v>13</v>
      </c>
      <c r="I9" s="22">
        <v>11</v>
      </c>
      <c r="J9" s="22">
        <v>7</v>
      </c>
      <c r="K9">
        <v>3</v>
      </c>
      <c r="L9" s="22">
        <v>4</v>
      </c>
      <c r="M9" s="23">
        <f>+'studijų vietų sk. įvedimas'!M19</f>
        <v>4</v>
      </c>
      <c r="N9" s="23">
        <f>+'studijų vietų sk. įvedimas'!N19</f>
        <v>4</v>
      </c>
      <c r="O9" s="23">
        <f>+'studijų vietų sk. įvedimas'!O19</f>
        <v>4</v>
      </c>
      <c r="P9" s="23">
        <f>+'studijų vietų sk. įvedimas'!P19</f>
        <v>4</v>
      </c>
      <c r="Q9" s="23">
        <f>+'studijų vietų sk. įvedimas'!Q19</f>
        <v>4</v>
      </c>
      <c r="R9" s="23">
        <f>+'studijų vietų sk. įvedimas'!R19</f>
        <v>4</v>
      </c>
      <c r="S9" s="23">
        <f>+'studijų vietų sk. įvedimas'!S19</f>
        <v>4</v>
      </c>
      <c r="T9" s="23">
        <f>+'studijų vietų sk. įvedimas'!T19</f>
        <v>4</v>
      </c>
    </row>
    <row r="10" spans="1:20">
      <c r="B10" s="21" t="s">
        <v>5</v>
      </c>
      <c r="C10" s="22">
        <v>5</v>
      </c>
      <c r="D10" s="22">
        <v>7</v>
      </c>
      <c r="E10" s="22">
        <v>7</v>
      </c>
      <c r="F10" s="22">
        <v>9</v>
      </c>
      <c r="G10" s="22">
        <v>13</v>
      </c>
      <c r="H10" s="22">
        <v>11</v>
      </c>
      <c r="I10" s="22">
        <v>8</v>
      </c>
      <c r="J10" s="22">
        <v>9</v>
      </c>
      <c r="K10">
        <v>10</v>
      </c>
      <c r="L10" s="22">
        <v>17</v>
      </c>
      <c r="M10" s="23">
        <f>+'studijų vietų sk. įvedimas'!M20</f>
        <v>17</v>
      </c>
      <c r="N10" s="23">
        <f>+'studijų vietų sk. įvedimas'!N20</f>
        <v>17</v>
      </c>
      <c r="O10" s="23">
        <f>+'studijų vietų sk. įvedimas'!O20</f>
        <v>17</v>
      </c>
      <c r="P10" s="23">
        <f>+'studijų vietų sk. įvedimas'!P20</f>
        <v>17</v>
      </c>
      <c r="Q10" s="23">
        <f>+'studijų vietų sk. įvedimas'!Q20</f>
        <v>17</v>
      </c>
      <c r="R10" s="23">
        <f>+'studijų vietų sk. įvedimas'!R20</f>
        <v>17</v>
      </c>
      <c r="S10" s="23">
        <f>+'studijų vietų sk. įvedimas'!S20</f>
        <v>17</v>
      </c>
      <c r="T10" s="23">
        <f>+'studijų vietų sk. įvedimas'!T20</f>
        <v>17</v>
      </c>
    </row>
    <row r="11" spans="1:20">
      <c r="B11" s="21" t="s">
        <v>30</v>
      </c>
      <c r="C11" s="22">
        <v>1</v>
      </c>
      <c r="D11" s="22">
        <v>2</v>
      </c>
      <c r="E11" s="22">
        <v>1</v>
      </c>
      <c r="F11" s="22">
        <v>3</v>
      </c>
      <c r="G11" s="22">
        <v>3</v>
      </c>
      <c r="H11" s="22">
        <v>3</v>
      </c>
      <c r="I11" s="22">
        <v>3</v>
      </c>
      <c r="J11" s="22">
        <v>3</v>
      </c>
      <c r="K11">
        <v>3</v>
      </c>
      <c r="L11" s="22">
        <v>3</v>
      </c>
      <c r="M11" s="23">
        <f>+'studijų vietų sk. įvedimas'!M21</f>
        <v>3</v>
      </c>
      <c r="N11" s="23">
        <f>+'studijų vietų sk. įvedimas'!N21</f>
        <v>3</v>
      </c>
      <c r="O11" s="23">
        <f>+'studijų vietų sk. įvedimas'!O21</f>
        <v>3</v>
      </c>
      <c r="P11" s="23">
        <f>+'studijų vietų sk. įvedimas'!P21</f>
        <v>3</v>
      </c>
      <c r="Q11" s="23">
        <f>+'studijų vietų sk. įvedimas'!Q21</f>
        <v>3</v>
      </c>
      <c r="R11" s="23">
        <f>+'studijų vietų sk. įvedimas'!R21</f>
        <v>3</v>
      </c>
      <c r="S11" s="23">
        <f>+'studijų vietų sk. įvedimas'!S21</f>
        <v>3</v>
      </c>
      <c r="T11" s="23">
        <f>+'studijų vietų sk. įvedimas'!T21</f>
        <v>3</v>
      </c>
    </row>
    <row r="12" spans="1:20">
      <c r="B12" s="21" t="s">
        <v>67</v>
      </c>
      <c r="C12" s="22">
        <v>6</v>
      </c>
      <c r="D12" s="22">
        <v>5</v>
      </c>
      <c r="E12" s="22">
        <v>4</v>
      </c>
      <c r="F12" s="22">
        <v>4</v>
      </c>
      <c r="G12" s="22">
        <v>5</v>
      </c>
      <c r="H12" s="22">
        <v>6</v>
      </c>
      <c r="I12" s="22">
        <v>2</v>
      </c>
      <c r="J12" s="22">
        <v>5</v>
      </c>
      <c r="K12">
        <v>5</v>
      </c>
      <c r="L12" s="22">
        <v>5</v>
      </c>
      <c r="M12" s="23">
        <f>+'studijų vietų sk. įvedimas'!M22</f>
        <v>5</v>
      </c>
      <c r="N12" s="23">
        <f>+'studijų vietų sk. įvedimas'!N22</f>
        <v>5</v>
      </c>
      <c r="O12" s="23">
        <f>+'studijų vietų sk. įvedimas'!O22</f>
        <v>5</v>
      </c>
      <c r="P12" s="23">
        <f>+'studijų vietų sk. įvedimas'!P22</f>
        <v>5</v>
      </c>
      <c r="Q12" s="23">
        <f>+'studijų vietų sk. įvedimas'!Q22</f>
        <v>5</v>
      </c>
      <c r="R12" s="23">
        <f>+'studijų vietų sk. įvedimas'!R22</f>
        <v>5</v>
      </c>
      <c r="S12" s="23">
        <f>+'studijų vietų sk. įvedimas'!S22</f>
        <v>5</v>
      </c>
      <c r="T12" s="23">
        <f>+'studijų vietų sk. įvedimas'!T22</f>
        <v>5</v>
      </c>
    </row>
    <row r="13" spans="1:20">
      <c r="B13" s="21" t="s">
        <v>19</v>
      </c>
      <c r="C13" s="22">
        <v>4</v>
      </c>
      <c r="D13" s="22">
        <v>3</v>
      </c>
      <c r="E13" s="22">
        <v>5</v>
      </c>
      <c r="F13" s="22">
        <v>9</v>
      </c>
      <c r="G13" s="22">
        <v>5</v>
      </c>
      <c r="H13" s="22">
        <v>5</v>
      </c>
      <c r="I13" s="22">
        <v>3</v>
      </c>
      <c r="J13" s="22">
        <v>4</v>
      </c>
      <c r="K13">
        <v>3</v>
      </c>
      <c r="L13" s="22">
        <v>4</v>
      </c>
      <c r="M13" s="23">
        <f>+'studijų vietų sk. įvedimas'!M23</f>
        <v>4</v>
      </c>
      <c r="N13" s="23">
        <f>+'studijų vietų sk. įvedimas'!N23</f>
        <v>4</v>
      </c>
      <c r="O13" s="23">
        <f>+'studijų vietų sk. įvedimas'!O23</f>
        <v>4</v>
      </c>
      <c r="P13" s="23">
        <f>+'studijų vietų sk. įvedimas'!P23</f>
        <v>4</v>
      </c>
      <c r="Q13" s="23">
        <f>+'studijų vietų sk. įvedimas'!Q23</f>
        <v>4</v>
      </c>
      <c r="R13" s="23">
        <f>+'studijų vietų sk. įvedimas'!R23</f>
        <v>4</v>
      </c>
      <c r="S13" s="23">
        <f>+'studijų vietų sk. įvedimas'!S23</f>
        <v>4</v>
      </c>
      <c r="T13" s="23">
        <f>+'studijų vietų sk. įvedimas'!T23</f>
        <v>4</v>
      </c>
    </row>
    <row r="14" spans="1:20">
      <c r="B14" s="21" t="s">
        <v>20</v>
      </c>
      <c r="C14" s="22">
        <v>4</v>
      </c>
      <c r="D14" s="22">
        <v>7</v>
      </c>
      <c r="E14" s="22">
        <v>6</v>
      </c>
      <c r="F14" s="22">
        <v>7</v>
      </c>
      <c r="G14" s="22">
        <v>8</v>
      </c>
      <c r="H14" s="22">
        <v>9</v>
      </c>
      <c r="I14" s="22">
        <v>11</v>
      </c>
      <c r="J14" s="22">
        <v>6</v>
      </c>
      <c r="K14">
        <v>6</v>
      </c>
      <c r="L14" s="22">
        <v>8</v>
      </c>
      <c r="M14" s="23">
        <f>+'studijų vietų sk. įvedimas'!M24</f>
        <v>8</v>
      </c>
      <c r="N14" s="23">
        <f>+'studijų vietų sk. įvedimas'!N24</f>
        <v>8</v>
      </c>
      <c r="O14" s="23">
        <f>+'studijų vietų sk. įvedimas'!O24</f>
        <v>8</v>
      </c>
      <c r="P14" s="23">
        <f>+'studijų vietų sk. įvedimas'!P24</f>
        <v>8</v>
      </c>
      <c r="Q14" s="23">
        <f>+'studijų vietų sk. įvedimas'!Q24</f>
        <v>8</v>
      </c>
      <c r="R14" s="23">
        <f>+'studijų vietų sk. įvedimas'!R24</f>
        <v>8</v>
      </c>
      <c r="S14" s="23">
        <f>+'studijų vietų sk. įvedimas'!S24</f>
        <v>8</v>
      </c>
      <c r="T14" s="23">
        <f>+'studijų vietų sk. įvedimas'!T24</f>
        <v>8</v>
      </c>
    </row>
    <row r="15" spans="1:20">
      <c r="B15" s="43" t="s">
        <v>64</v>
      </c>
      <c r="C15" s="22">
        <v>1</v>
      </c>
      <c r="D15" s="22">
        <v>0</v>
      </c>
      <c r="E15" s="22">
        <v>1</v>
      </c>
      <c r="F15" s="22">
        <v>1</v>
      </c>
      <c r="G15" s="22">
        <v>6</v>
      </c>
      <c r="H15" s="22">
        <v>1</v>
      </c>
      <c r="I15" s="22">
        <v>2</v>
      </c>
      <c r="J15" s="22">
        <v>1</v>
      </c>
      <c r="K15">
        <v>2</v>
      </c>
      <c r="L15" s="22">
        <v>3</v>
      </c>
      <c r="M15" s="23">
        <f>+'studijų vietų sk. įvedimas'!M25</f>
        <v>3</v>
      </c>
      <c r="N15" s="23">
        <f>+'studijų vietų sk. įvedimas'!N25</f>
        <v>3</v>
      </c>
      <c r="O15" s="23">
        <f>+'studijų vietų sk. įvedimas'!O25</f>
        <v>3</v>
      </c>
      <c r="P15" s="23">
        <f>+'studijų vietų sk. įvedimas'!P25</f>
        <v>3</v>
      </c>
      <c r="Q15" s="23">
        <f>+'studijų vietų sk. įvedimas'!Q25</f>
        <v>3</v>
      </c>
      <c r="R15" s="23">
        <f>+'studijų vietų sk. įvedimas'!R25</f>
        <v>3</v>
      </c>
      <c r="S15" s="23">
        <f>+'studijų vietų sk. įvedimas'!S25</f>
        <v>3</v>
      </c>
      <c r="T15" s="23">
        <f>+'studijų vietų sk. įvedimas'!T25</f>
        <v>3</v>
      </c>
    </row>
    <row r="16" spans="1:20">
      <c r="B16" s="21" t="s">
        <v>71</v>
      </c>
      <c r="C16" s="22">
        <v>2</v>
      </c>
      <c r="D16" s="22">
        <v>3</v>
      </c>
      <c r="E16" s="22">
        <v>5</v>
      </c>
      <c r="F16" s="22">
        <v>3</v>
      </c>
      <c r="G16" s="22">
        <v>5</v>
      </c>
      <c r="H16" s="22">
        <v>5</v>
      </c>
      <c r="I16" s="22">
        <v>5</v>
      </c>
      <c r="J16" s="22">
        <v>6</v>
      </c>
      <c r="K16">
        <v>4</v>
      </c>
      <c r="L16" s="22">
        <v>2</v>
      </c>
      <c r="M16" s="23">
        <f>+'studijų vietų sk. įvedimas'!M26</f>
        <v>2</v>
      </c>
      <c r="N16" s="23">
        <f>+'studijų vietų sk. įvedimas'!N26</f>
        <v>2</v>
      </c>
      <c r="O16" s="23">
        <f>+'studijų vietų sk. įvedimas'!O26</f>
        <v>2</v>
      </c>
      <c r="P16" s="23">
        <f>+'studijų vietų sk. įvedimas'!P26</f>
        <v>2</v>
      </c>
      <c r="Q16" s="23">
        <f>+'studijų vietų sk. įvedimas'!Q26</f>
        <v>2</v>
      </c>
      <c r="R16" s="23">
        <f>+'studijų vietų sk. įvedimas'!R26</f>
        <v>2</v>
      </c>
      <c r="S16" s="23">
        <f>+'studijų vietų sk. įvedimas'!S26</f>
        <v>2</v>
      </c>
      <c r="T16" s="23">
        <f>+'studijų vietų sk. įvedimas'!T26</f>
        <v>2</v>
      </c>
    </row>
    <row r="17" spans="2:20">
      <c r="B17" s="21" t="s">
        <v>50</v>
      </c>
      <c r="C17" s="22">
        <v>3</v>
      </c>
      <c r="D17" s="22">
        <v>2</v>
      </c>
      <c r="E17" s="22">
        <v>2</v>
      </c>
      <c r="F17" s="22">
        <v>2</v>
      </c>
      <c r="G17" s="22">
        <v>4</v>
      </c>
      <c r="H17" s="22">
        <v>1</v>
      </c>
      <c r="I17" s="22">
        <v>2</v>
      </c>
      <c r="J17" s="22">
        <v>2</v>
      </c>
      <c r="K17">
        <v>4</v>
      </c>
      <c r="L17" s="22">
        <v>3</v>
      </c>
      <c r="M17" s="23">
        <f>+'studijų vietų sk. įvedimas'!M27</f>
        <v>3</v>
      </c>
      <c r="N17" s="23">
        <f>+'studijų vietų sk. įvedimas'!N27</f>
        <v>3</v>
      </c>
      <c r="O17" s="23">
        <f>+'studijų vietų sk. įvedimas'!O27</f>
        <v>3</v>
      </c>
      <c r="P17" s="23">
        <f>+'studijų vietų sk. įvedimas'!P27</f>
        <v>3</v>
      </c>
      <c r="Q17" s="23">
        <f>+'studijų vietų sk. įvedimas'!Q27</f>
        <v>3</v>
      </c>
      <c r="R17" s="23">
        <f>+'studijų vietų sk. įvedimas'!R27</f>
        <v>3</v>
      </c>
      <c r="S17" s="23">
        <f>+'studijų vietų sk. įvedimas'!S27</f>
        <v>3</v>
      </c>
      <c r="T17" s="23">
        <f>+'studijų vietų sk. įvedimas'!T27</f>
        <v>3</v>
      </c>
    </row>
    <row r="18" spans="2:20">
      <c r="B18" s="21" t="s">
        <v>7</v>
      </c>
      <c r="C18" s="22">
        <v>2</v>
      </c>
      <c r="D18" s="22">
        <v>5</v>
      </c>
      <c r="E18" s="22">
        <v>4</v>
      </c>
      <c r="F18" s="22">
        <v>2</v>
      </c>
      <c r="G18" s="22">
        <v>2</v>
      </c>
      <c r="H18" s="22">
        <v>2</v>
      </c>
      <c r="I18" s="22">
        <v>4</v>
      </c>
      <c r="J18" s="22">
        <v>4</v>
      </c>
      <c r="K18">
        <v>3</v>
      </c>
      <c r="L18" s="22">
        <v>5</v>
      </c>
      <c r="M18" s="23">
        <f>+'studijų vietų sk. įvedimas'!M28</f>
        <v>5</v>
      </c>
      <c r="N18" s="23">
        <f>+'studijų vietų sk. įvedimas'!N28</f>
        <v>5</v>
      </c>
      <c r="O18" s="23">
        <f>+'studijų vietų sk. įvedimas'!O28</f>
        <v>5</v>
      </c>
      <c r="P18" s="23">
        <f>+'studijų vietų sk. įvedimas'!P28</f>
        <v>5</v>
      </c>
      <c r="Q18" s="23">
        <f>+'studijų vietų sk. įvedimas'!Q28</f>
        <v>5</v>
      </c>
      <c r="R18" s="23">
        <f>+'studijų vietų sk. įvedimas'!R28</f>
        <v>5</v>
      </c>
      <c r="S18" s="23">
        <f>+'studijų vietų sk. įvedimas'!S28</f>
        <v>5</v>
      </c>
      <c r="T18" s="23">
        <f>+'studijų vietų sk. įvedimas'!T28</f>
        <v>5</v>
      </c>
    </row>
    <row r="19" spans="2:20">
      <c r="B19" s="21" t="s">
        <v>8</v>
      </c>
      <c r="C19" s="22">
        <v>11</v>
      </c>
      <c r="D19" s="22">
        <v>16</v>
      </c>
      <c r="E19" s="22">
        <v>14</v>
      </c>
      <c r="F19" s="22">
        <v>18</v>
      </c>
      <c r="G19" s="22">
        <v>18</v>
      </c>
      <c r="H19" s="22">
        <v>24</v>
      </c>
      <c r="I19" s="22">
        <v>25</v>
      </c>
      <c r="J19" s="22">
        <v>27</v>
      </c>
      <c r="K19">
        <v>29</v>
      </c>
      <c r="L19" s="22">
        <v>26</v>
      </c>
      <c r="M19" s="23">
        <f>+'studijų vietų sk. įvedimas'!M29</f>
        <v>26</v>
      </c>
      <c r="N19" s="23">
        <f>+'studijų vietų sk. įvedimas'!N29</f>
        <v>26</v>
      </c>
      <c r="O19" s="23">
        <f>+'studijų vietų sk. įvedimas'!O29</f>
        <v>26</v>
      </c>
      <c r="P19" s="23">
        <f>+'studijų vietų sk. įvedimas'!P29</f>
        <v>26</v>
      </c>
      <c r="Q19" s="23">
        <f>+'studijų vietų sk. įvedimas'!Q29</f>
        <v>26</v>
      </c>
      <c r="R19" s="23">
        <f>+'studijų vietų sk. įvedimas'!R29</f>
        <v>26</v>
      </c>
      <c r="S19" s="23">
        <f>+'studijų vietų sk. įvedimas'!S29</f>
        <v>26</v>
      </c>
      <c r="T19" s="23">
        <f>+'studijų vietų sk. įvedimas'!T29</f>
        <v>26</v>
      </c>
    </row>
    <row r="20" spans="2:20">
      <c r="B20" s="25" t="s">
        <v>72</v>
      </c>
      <c r="C20" s="22">
        <v>0</v>
      </c>
      <c r="D20" s="22">
        <v>0</v>
      </c>
      <c r="E20" s="22">
        <v>0</v>
      </c>
      <c r="F20" s="22">
        <v>2</v>
      </c>
      <c r="G20" s="22">
        <v>3</v>
      </c>
      <c r="H20" s="22">
        <v>2</v>
      </c>
      <c r="I20" s="22">
        <v>2</v>
      </c>
      <c r="J20" s="22">
        <v>1</v>
      </c>
      <c r="K20">
        <v>1</v>
      </c>
      <c r="L20" s="22">
        <v>0</v>
      </c>
      <c r="M20" s="23">
        <f>+'studijų vietų sk. įvedimas'!M30</f>
        <v>0</v>
      </c>
      <c r="N20" s="23">
        <f>+'studijų vietų sk. įvedimas'!N30</f>
        <v>0</v>
      </c>
      <c r="O20" s="23">
        <f>+'studijų vietų sk. įvedimas'!O30</f>
        <v>0</v>
      </c>
      <c r="P20" s="23">
        <f>+'studijų vietų sk. įvedimas'!P30</f>
        <v>0</v>
      </c>
      <c r="Q20" s="23">
        <f>+'studijų vietų sk. įvedimas'!Q30</f>
        <v>0</v>
      </c>
      <c r="R20" s="23">
        <f>+'studijų vietų sk. įvedimas'!R30</f>
        <v>0</v>
      </c>
      <c r="S20" s="23">
        <f>+'studijų vietų sk. įvedimas'!S30</f>
        <v>0</v>
      </c>
      <c r="T20" s="23">
        <f>+'studijų vietų sk. įvedimas'!T30</f>
        <v>0</v>
      </c>
    </row>
    <row r="21" spans="2:20">
      <c r="B21" s="21" t="s">
        <v>53</v>
      </c>
      <c r="C21" s="22">
        <v>0</v>
      </c>
      <c r="D21" s="22">
        <v>0</v>
      </c>
      <c r="E21" s="22">
        <v>0</v>
      </c>
      <c r="F21" s="22">
        <v>0</v>
      </c>
      <c r="G21" s="22">
        <v>0</v>
      </c>
      <c r="H21" s="22">
        <v>0</v>
      </c>
      <c r="I21" s="22">
        <v>0</v>
      </c>
      <c r="J21" s="22">
        <v>1</v>
      </c>
      <c r="K21">
        <v>0</v>
      </c>
      <c r="L21" s="22">
        <v>0</v>
      </c>
      <c r="M21" s="23">
        <f>+'studijų vietų sk. įvedimas'!M31</f>
        <v>0</v>
      </c>
      <c r="N21" s="23">
        <f>+'studijų vietų sk. įvedimas'!N31</f>
        <v>0</v>
      </c>
      <c r="O21" s="23">
        <f>+'studijų vietų sk. įvedimas'!O31</f>
        <v>0</v>
      </c>
      <c r="P21" s="23">
        <f>+'studijų vietų sk. įvedimas'!P31</f>
        <v>0</v>
      </c>
      <c r="Q21" s="23">
        <f>+'studijų vietų sk. įvedimas'!Q31</f>
        <v>0</v>
      </c>
      <c r="R21" s="23">
        <f>+'studijų vietų sk. įvedimas'!R31</f>
        <v>0</v>
      </c>
      <c r="S21" s="23">
        <f>+'studijų vietų sk. įvedimas'!S31</f>
        <v>0</v>
      </c>
      <c r="T21" s="23">
        <f>+'studijų vietų sk. įvedimas'!T31</f>
        <v>0</v>
      </c>
    </row>
    <row r="22" spans="2:20">
      <c r="B22" s="21" t="s">
        <v>49</v>
      </c>
      <c r="C22" s="22">
        <v>3</v>
      </c>
      <c r="D22" s="22">
        <v>1</v>
      </c>
      <c r="E22" s="22">
        <v>2</v>
      </c>
      <c r="F22" s="22">
        <v>1</v>
      </c>
      <c r="G22" s="22">
        <v>3</v>
      </c>
      <c r="H22" s="22">
        <v>3</v>
      </c>
      <c r="I22" s="22">
        <v>2</v>
      </c>
      <c r="J22" s="22">
        <v>1</v>
      </c>
      <c r="K22">
        <v>2</v>
      </c>
      <c r="L22" s="22">
        <v>1</v>
      </c>
      <c r="M22" s="23">
        <f>+'studijų vietų sk. įvedimas'!M32</f>
        <v>1</v>
      </c>
      <c r="N22" s="23">
        <f>+'studijų vietų sk. įvedimas'!N32</f>
        <v>1</v>
      </c>
      <c r="O22" s="23">
        <f>+'studijų vietų sk. įvedimas'!O32</f>
        <v>1</v>
      </c>
      <c r="P22" s="23">
        <f>+'studijų vietų sk. įvedimas'!P32</f>
        <v>1</v>
      </c>
      <c r="Q22" s="23">
        <f>+'studijų vietų sk. įvedimas'!Q32</f>
        <v>1</v>
      </c>
      <c r="R22" s="23">
        <f>+'studijų vietų sk. įvedimas'!R32</f>
        <v>1</v>
      </c>
      <c r="S22" s="23">
        <f>+'studijų vietų sk. įvedimas'!S32</f>
        <v>1</v>
      </c>
      <c r="T22" s="23">
        <f>+'studijų vietų sk. įvedimas'!T32</f>
        <v>1</v>
      </c>
    </row>
    <row r="23" spans="2:20">
      <c r="B23" s="21" t="s">
        <v>43</v>
      </c>
      <c r="C23" s="22">
        <v>3</v>
      </c>
      <c r="D23" s="22">
        <v>5</v>
      </c>
      <c r="E23" s="22">
        <v>4</v>
      </c>
      <c r="F23" s="22">
        <v>4</v>
      </c>
      <c r="G23" s="22">
        <v>6</v>
      </c>
      <c r="H23" s="22">
        <v>4</v>
      </c>
      <c r="I23" s="22">
        <v>1</v>
      </c>
      <c r="J23" s="22">
        <v>3</v>
      </c>
      <c r="K23">
        <v>3</v>
      </c>
      <c r="L23" s="22">
        <v>7</v>
      </c>
      <c r="M23" s="23">
        <f>+'studijų vietų sk. įvedimas'!M33</f>
        <v>7</v>
      </c>
      <c r="N23" s="23">
        <f>+'studijų vietų sk. įvedimas'!N33</f>
        <v>7</v>
      </c>
      <c r="O23" s="23">
        <f>+'studijų vietų sk. įvedimas'!O33</f>
        <v>7</v>
      </c>
      <c r="P23" s="23">
        <f>+'studijų vietų sk. įvedimas'!P33</f>
        <v>7</v>
      </c>
      <c r="Q23" s="23">
        <f>+'studijų vietų sk. įvedimas'!Q33</f>
        <v>7</v>
      </c>
      <c r="R23" s="23">
        <f>+'studijų vietų sk. įvedimas'!R33</f>
        <v>7</v>
      </c>
      <c r="S23" s="23">
        <f>+'studijų vietų sk. įvedimas'!S33</f>
        <v>7</v>
      </c>
      <c r="T23" s="23">
        <f>+'studijų vietų sk. įvedimas'!T33</f>
        <v>7</v>
      </c>
    </row>
    <row r="24" spans="2:20">
      <c r="B24" s="21" t="s">
        <v>36</v>
      </c>
      <c r="C24" s="22">
        <v>7</v>
      </c>
      <c r="D24" s="22">
        <v>2</v>
      </c>
      <c r="E24" s="22">
        <v>4</v>
      </c>
      <c r="F24" s="22">
        <v>4</v>
      </c>
      <c r="G24" s="22">
        <v>3</v>
      </c>
      <c r="H24" s="22">
        <v>3</v>
      </c>
      <c r="I24" s="22">
        <v>3</v>
      </c>
      <c r="J24" s="22">
        <v>3</v>
      </c>
      <c r="K24">
        <v>3</v>
      </c>
      <c r="L24" s="22">
        <v>4</v>
      </c>
      <c r="M24" s="23">
        <f>+'studijų vietų sk. įvedimas'!M34</f>
        <v>4</v>
      </c>
      <c r="N24" s="23">
        <f>+'studijų vietų sk. įvedimas'!N34</f>
        <v>4</v>
      </c>
      <c r="O24" s="23">
        <f>+'studijų vietų sk. įvedimas'!O34</f>
        <v>4</v>
      </c>
      <c r="P24" s="23">
        <f>+'studijų vietų sk. įvedimas'!P34</f>
        <v>4</v>
      </c>
      <c r="Q24" s="23">
        <f>+'studijų vietų sk. įvedimas'!Q34</f>
        <v>4</v>
      </c>
      <c r="R24" s="23">
        <f>+'studijų vietų sk. įvedimas'!R34</f>
        <v>4</v>
      </c>
      <c r="S24" s="23">
        <f>+'studijų vietų sk. įvedimas'!S34</f>
        <v>4</v>
      </c>
      <c r="T24" s="23">
        <f>+'studijų vietų sk. įvedimas'!T34</f>
        <v>4</v>
      </c>
    </row>
    <row r="25" spans="2:20">
      <c r="B25" s="21" t="s">
        <v>24</v>
      </c>
      <c r="C25" s="22">
        <v>2</v>
      </c>
      <c r="D25" s="22">
        <v>3</v>
      </c>
      <c r="E25" s="22">
        <v>3</v>
      </c>
      <c r="F25" s="22">
        <v>3</v>
      </c>
      <c r="G25" s="22">
        <v>2</v>
      </c>
      <c r="H25" s="22">
        <v>2</v>
      </c>
      <c r="I25" s="22">
        <v>3</v>
      </c>
      <c r="J25" s="22">
        <v>3</v>
      </c>
      <c r="K25">
        <v>4</v>
      </c>
      <c r="L25" s="22">
        <v>2</v>
      </c>
      <c r="M25" s="23">
        <f>+'studijų vietų sk. įvedimas'!M35</f>
        <v>2</v>
      </c>
      <c r="N25" s="23">
        <f>+'studijų vietų sk. įvedimas'!N35</f>
        <v>2</v>
      </c>
      <c r="O25" s="23">
        <f>+'studijų vietų sk. įvedimas'!O35</f>
        <v>2</v>
      </c>
      <c r="P25" s="23">
        <f>+'studijų vietų sk. įvedimas'!P35</f>
        <v>2</v>
      </c>
      <c r="Q25" s="23">
        <f>+'studijų vietų sk. įvedimas'!Q35</f>
        <v>2</v>
      </c>
      <c r="R25" s="23">
        <f>+'studijų vietų sk. įvedimas'!R35</f>
        <v>2</v>
      </c>
      <c r="S25" s="23">
        <f>+'studijų vietų sk. įvedimas'!S35</f>
        <v>2</v>
      </c>
      <c r="T25" s="23">
        <f>+'studijų vietų sk. įvedimas'!T35</f>
        <v>2</v>
      </c>
    </row>
    <row r="26" spans="2:20">
      <c r="B26" s="21" t="s">
        <v>10</v>
      </c>
      <c r="C26" s="22">
        <v>6</v>
      </c>
      <c r="D26" s="22">
        <v>8</v>
      </c>
      <c r="E26" s="22">
        <v>8</v>
      </c>
      <c r="F26" s="22">
        <v>10</v>
      </c>
      <c r="G26" s="22">
        <v>16</v>
      </c>
      <c r="H26" s="22">
        <v>16</v>
      </c>
      <c r="I26" s="22">
        <v>14</v>
      </c>
      <c r="J26" s="22">
        <v>14</v>
      </c>
      <c r="K26">
        <v>20</v>
      </c>
      <c r="L26" s="22">
        <v>19</v>
      </c>
      <c r="M26" s="23">
        <f>+'studijų vietų sk. įvedimas'!M36</f>
        <v>19</v>
      </c>
      <c r="N26" s="23">
        <f>+'studijų vietų sk. įvedimas'!N36</f>
        <v>19</v>
      </c>
      <c r="O26" s="23">
        <f>+'studijų vietų sk. įvedimas'!O36</f>
        <v>19</v>
      </c>
      <c r="P26" s="23">
        <f>+'studijų vietų sk. įvedimas'!P36</f>
        <v>19</v>
      </c>
      <c r="Q26" s="23">
        <f>+'studijų vietų sk. įvedimas'!Q36</f>
        <v>19</v>
      </c>
      <c r="R26" s="23">
        <f>+'studijų vietų sk. įvedimas'!R36</f>
        <v>19</v>
      </c>
      <c r="S26" s="23">
        <f>+'studijų vietų sk. įvedimas'!S36</f>
        <v>19</v>
      </c>
      <c r="T26" s="23">
        <f>+'studijų vietų sk. įvedimas'!T36</f>
        <v>19</v>
      </c>
    </row>
    <row r="27" spans="2:20">
      <c r="B27" s="21" t="s">
        <v>46</v>
      </c>
      <c r="C27" s="22">
        <v>3</v>
      </c>
      <c r="D27" s="22">
        <v>1</v>
      </c>
      <c r="E27" s="22">
        <v>2</v>
      </c>
      <c r="F27" s="22">
        <v>1</v>
      </c>
      <c r="G27" s="22">
        <v>0</v>
      </c>
      <c r="H27" s="22">
        <v>0</v>
      </c>
      <c r="I27" s="22">
        <v>0</v>
      </c>
      <c r="J27" s="22">
        <v>0</v>
      </c>
      <c r="K27">
        <v>0</v>
      </c>
      <c r="L27" s="22">
        <v>0</v>
      </c>
      <c r="M27" s="23">
        <f>+'studijų vietų sk. įvedimas'!M37</f>
        <v>0</v>
      </c>
      <c r="N27" s="23">
        <f>+'studijų vietų sk. įvedimas'!N37</f>
        <v>0</v>
      </c>
      <c r="O27" s="23">
        <f>+'studijų vietų sk. įvedimas'!O37</f>
        <v>0</v>
      </c>
      <c r="P27" s="23">
        <f>+'studijų vietų sk. įvedimas'!P37</f>
        <v>0</v>
      </c>
      <c r="Q27" s="23">
        <f>+'studijų vietų sk. įvedimas'!Q37</f>
        <v>0</v>
      </c>
      <c r="R27" s="23">
        <f>+'studijų vietų sk. įvedimas'!R37</f>
        <v>0</v>
      </c>
      <c r="S27" s="23">
        <f>+'studijų vietų sk. įvedimas'!S37</f>
        <v>0</v>
      </c>
      <c r="T27" s="23">
        <f>+'studijų vietų sk. įvedimas'!T37</f>
        <v>0</v>
      </c>
    </row>
    <row r="28" spans="2:20">
      <c r="B28" s="21" t="s">
        <v>6</v>
      </c>
      <c r="C28" s="22">
        <v>7</v>
      </c>
      <c r="D28" s="22">
        <v>4</v>
      </c>
      <c r="E28" s="22">
        <v>6</v>
      </c>
      <c r="F28" s="22">
        <v>3</v>
      </c>
      <c r="G28" s="22">
        <v>9</v>
      </c>
      <c r="H28" s="22">
        <v>7</v>
      </c>
      <c r="I28" s="22">
        <v>4</v>
      </c>
      <c r="J28" s="22">
        <v>4</v>
      </c>
      <c r="K28">
        <v>10</v>
      </c>
      <c r="L28" s="22">
        <v>5</v>
      </c>
      <c r="M28" s="23">
        <f>+'studijų vietų sk. įvedimas'!M38</f>
        <v>5</v>
      </c>
      <c r="N28" s="23">
        <f>+'studijų vietų sk. įvedimas'!N38</f>
        <v>5</v>
      </c>
      <c r="O28" s="23">
        <f>+'studijų vietų sk. įvedimas'!O38</f>
        <v>5</v>
      </c>
      <c r="P28" s="23">
        <f>+'studijų vietų sk. įvedimas'!P38</f>
        <v>5</v>
      </c>
      <c r="Q28" s="23">
        <f>+'studijų vietų sk. įvedimas'!Q38</f>
        <v>5</v>
      </c>
      <c r="R28" s="23">
        <f>+'studijų vietų sk. įvedimas'!R38</f>
        <v>5</v>
      </c>
      <c r="S28" s="23">
        <f>+'studijų vietų sk. įvedimas'!S38</f>
        <v>5</v>
      </c>
      <c r="T28" s="23">
        <f>+'studijų vietų sk. įvedimas'!T38</f>
        <v>5</v>
      </c>
    </row>
    <row r="29" spans="2:20">
      <c r="B29" s="21" t="s">
        <v>12</v>
      </c>
      <c r="C29" s="22">
        <v>10</v>
      </c>
      <c r="D29" s="22">
        <v>10</v>
      </c>
      <c r="E29" s="22">
        <v>11</v>
      </c>
      <c r="F29" s="22">
        <v>12</v>
      </c>
      <c r="G29" s="22">
        <v>16</v>
      </c>
      <c r="H29" s="22">
        <v>8</v>
      </c>
      <c r="I29" s="22">
        <v>14</v>
      </c>
      <c r="J29" s="22">
        <v>11</v>
      </c>
      <c r="K29">
        <v>19</v>
      </c>
      <c r="L29" s="22">
        <v>13</v>
      </c>
      <c r="M29" s="23">
        <f>+'studijų vietų sk. įvedimas'!M39</f>
        <v>13</v>
      </c>
      <c r="N29" s="23">
        <f>+'studijų vietų sk. įvedimas'!N39</f>
        <v>13</v>
      </c>
      <c r="O29" s="23">
        <f>+'studijų vietų sk. įvedimas'!O39</f>
        <v>13</v>
      </c>
      <c r="P29" s="23">
        <f>+'studijų vietų sk. įvedimas'!P39</f>
        <v>13</v>
      </c>
      <c r="Q29" s="23">
        <f>+'studijų vietų sk. įvedimas'!Q39</f>
        <v>13</v>
      </c>
      <c r="R29" s="23">
        <f>+'studijų vietų sk. įvedimas'!R39</f>
        <v>13</v>
      </c>
      <c r="S29" s="23">
        <f>+'studijų vietų sk. įvedimas'!S39</f>
        <v>13</v>
      </c>
      <c r="T29" s="23">
        <f>+'studijų vietų sk. įvedimas'!T39</f>
        <v>13</v>
      </c>
    </row>
    <row r="30" spans="2:20">
      <c r="B30" s="21" t="s">
        <v>47</v>
      </c>
      <c r="C30" s="22">
        <v>2</v>
      </c>
      <c r="D30" s="22">
        <v>5</v>
      </c>
      <c r="E30" s="22">
        <v>3</v>
      </c>
      <c r="F30" s="22">
        <v>4</v>
      </c>
      <c r="G30" s="22">
        <v>3</v>
      </c>
      <c r="H30" s="22">
        <v>2</v>
      </c>
      <c r="I30" s="22">
        <v>2</v>
      </c>
      <c r="J30" s="22">
        <v>4</v>
      </c>
      <c r="K30">
        <v>5</v>
      </c>
      <c r="L30" s="22">
        <v>4</v>
      </c>
      <c r="M30" s="23">
        <f>+'studijų vietų sk. įvedimas'!M40</f>
        <v>4</v>
      </c>
      <c r="N30" s="23">
        <f>+'studijų vietų sk. įvedimas'!N40</f>
        <v>4</v>
      </c>
      <c r="O30" s="23">
        <f>+'studijų vietų sk. įvedimas'!O40</f>
        <v>4</v>
      </c>
      <c r="P30" s="23">
        <f>+'studijų vietų sk. įvedimas'!P40</f>
        <v>4</v>
      </c>
      <c r="Q30" s="23">
        <f>+'studijų vietų sk. įvedimas'!Q40</f>
        <v>4</v>
      </c>
      <c r="R30" s="23">
        <f>+'studijų vietų sk. įvedimas'!R40</f>
        <v>4</v>
      </c>
      <c r="S30" s="23">
        <f>+'studijų vietų sk. įvedimas'!S40</f>
        <v>4</v>
      </c>
      <c r="T30" s="23">
        <f>+'studijų vietų sk. įvedimas'!T40</f>
        <v>4</v>
      </c>
    </row>
    <row r="31" spans="2:20">
      <c r="B31" s="21" t="s">
        <v>39</v>
      </c>
      <c r="C31" s="22">
        <v>3</v>
      </c>
      <c r="D31" s="22">
        <v>4</v>
      </c>
      <c r="E31" s="22">
        <v>3</v>
      </c>
      <c r="F31" s="22">
        <v>3</v>
      </c>
      <c r="G31" s="22">
        <v>2</v>
      </c>
      <c r="H31" s="22">
        <v>2</v>
      </c>
      <c r="I31" s="22">
        <v>1</v>
      </c>
      <c r="J31" s="22">
        <v>1</v>
      </c>
      <c r="K31">
        <v>2</v>
      </c>
      <c r="L31" s="22">
        <v>1</v>
      </c>
      <c r="M31" s="23">
        <f>+'studijų vietų sk. įvedimas'!M41</f>
        <v>1</v>
      </c>
      <c r="N31" s="23">
        <f>+'studijų vietų sk. įvedimas'!N41</f>
        <v>1</v>
      </c>
      <c r="O31" s="23">
        <f>+'studijų vietų sk. įvedimas'!O41</f>
        <v>1</v>
      </c>
      <c r="P31" s="23">
        <f>+'studijų vietų sk. įvedimas'!P41</f>
        <v>1</v>
      </c>
      <c r="Q31" s="23">
        <f>+'studijų vietų sk. įvedimas'!Q41</f>
        <v>1</v>
      </c>
      <c r="R31" s="23">
        <f>+'studijų vietų sk. įvedimas'!R41</f>
        <v>1</v>
      </c>
      <c r="S31" s="23">
        <f>+'studijų vietų sk. įvedimas'!S41</f>
        <v>1</v>
      </c>
      <c r="T31" s="23">
        <f>+'studijų vietų sk. įvedimas'!T41</f>
        <v>1</v>
      </c>
    </row>
    <row r="32" spans="2:20">
      <c r="B32" s="21" t="s">
        <v>62</v>
      </c>
      <c r="C32" s="22">
        <v>7</v>
      </c>
      <c r="D32" s="22">
        <v>1</v>
      </c>
      <c r="E32" s="22">
        <v>2</v>
      </c>
      <c r="F32" s="22">
        <v>8</v>
      </c>
      <c r="G32" s="22">
        <v>1</v>
      </c>
      <c r="H32" s="22">
        <v>3</v>
      </c>
      <c r="I32" s="22">
        <v>8</v>
      </c>
      <c r="J32" s="22">
        <v>0</v>
      </c>
      <c r="K32">
        <v>6</v>
      </c>
      <c r="L32" s="22">
        <v>5</v>
      </c>
      <c r="M32" s="23">
        <f>+'studijų vietų sk. įvedimas'!M42</f>
        <v>5</v>
      </c>
      <c r="N32" s="23">
        <f>+'studijų vietų sk. įvedimas'!N42</f>
        <v>5</v>
      </c>
      <c r="O32" s="23">
        <f>+'studijų vietų sk. įvedimas'!O42</f>
        <v>5</v>
      </c>
      <c r="P32" s="23">
        <f>+'studijų vietų sk. įvedimas'!P42</f>
        <v>5</v>
      </c>
      <c r="Q32" s="23">
        <f>+'studijų vietų sk. įvedimas'!Q42</f>
        <v>5</v>
      </c>
      <c r="R32" s="23">
        <f>+'studijų vietų sk. įvedimas'!R42</f>
        <v>5</v>
      </c>
      <c r="S32" s="23">
        <f>+'studijų vietų sk. įvedimas'!S42</f>
        <v>5</v>
      </c>
      <c r="T32" s="23">
        <f>+'studijų vietų sk. įvedimas'!T42</f>
        <v>5</v>
      </c>
    </row>
    <row r="33" spans="2:20">
      <c r="B33" s="21" t="s">
        <v>38</v>
      </c>
      <c r="C33" s="22">
        <v>21</v>
      </c>
      <c r="D33" s="22">
        <v>13</v>
      </c>
      <c r="E33" s="22">
        <v>13</v>
      </c>
      <c r="F33" s="22">
        <v>13</v>
      </c>
      <c r="G33" s="22">
        <v>7</v>
      </c>
      <c r="H33" s="22">
        <v>7</v>
      </c>
      <c r="I33" s="22">
        <v>6</v>
      </c>
      <c r="J33" s="22">
        <v>9</v>
      </c>
      <c r="K33">
        <v>9</v>
      </c>
      <c r="L33" s="22">
        <v>11</v>
      </c>
      <c r="M33" s="23">
        <f>+'studijų vietų sk. įvedimas'!M43</f>
        <v>11</v>
      </c>
      <c r="N33" s="23">
        <f>+'studijų vietų sk. įvedimas'!N43</f>
        <v>11</v>
      </c>
      <c r="O33" s="23">
        <f>+'studijų vietų sk. įvedimas'!O43</f>
        <v>11</v>
      </c>
      <c r="P33" s="23">
        <f>+'studijų vietų sk. įvedimas'!P43</f>
        <v>11</v>
      </c>
      <c r="Q33" s="23">
        <f>+'studijų vietų sk. įvedimas'!Q43</f>
        <v>11</v>
      </c>
      <c r="R33" s="23">
        <f>+'studijų vietų sk. įvedimas'!R43</f>
        <v>11</v>
      </c>
      <c r="S33" s="23">
        <f>+'studijų vietų sk. įvedimas'!S43</f>
        <v>11</v>
      </c>
      <c r="T33" s="23">
        <f>+'studijų vietų sk. įvedimas'!T43</f>
        <v>11</v>
      </c>
    </row>
    <row r="34" spans="2:20">
      <c r="B34" s="21" t="s">
        <v>9</v>
      </c>
      <c r="C34" s="22">
        <v>9</v>
      </c>
      <c r="D34" s="22">
        <v>8</v>
      </c>
      <c r="E34" s="22">
        <v>9</v>
      </c>
      <c r="F34" s="22">
        <v>9</v>
      </c>
      <c r="G34" s="22">
        <v>10</v>
      </c>
      <c r="H34" s="22">
        <v>10</v>
      </c>
      <c r="I34" s="22">
        <v>10</v>
      </c>
      <c r="J34" s="22">
        <v>10</v>
      </c>
      <c r="K34">
        <v>11</v>
      </c>
      <c r="L34" s="22">
        <v>10</v>
      </c>
      <c r="M34" s="23">
        <f>+'studijų vietų sk. įvedimas'!M44</f>
        <v>10</v>
      </c>
      <c r="N34" s="23">
        <f>+'studijų vietų sk. įvedimas'!N44</f>
        <v>10</v>
      </c>
      <c r="O34" s="23">
        <f>+'studijų vietų sk. įvedimas'!O44</f>
        <v>10</v>
      </c>
      <c r="P34" s="23">
        <f>+'studijų vietų sk. įvedimas'!P44</f>
        <v>10</v>
      </c>
      <c r="Q34" s="23">
        <f>+'studijų vietų sk. įvedimas'!Q44</f>
        <v>10</v>
      </c>
      <c r="R34" s="23">
        <f>+'studijų vietų sk. įvedimas'!R44</f>
        <v>10</v>
      </c>
      <c r="S34" s="23">
        <f>+'studijų vietų sk. įvedimas'!S44</f>
        <v>10</v>
      </c>
      <c r="T34" s="23">
        <f>+'studijų vietų sk. įvedimas'!T44</f>
        <v>10</v>
      </c>
    </row>
    <row r="35" spans="2:20">
      <c r="B35" s="21" t="s">
        <v>66</v>
      </c>
      <c r="C35" s="22">
        <v>3</v>
      </c>
      <c r="D35" s="22">
        <v>3</v>
      </c>
      <c r="E35" s="22">
        <v>4</v>
      </c>
      <c r="F35" s="22">
        <v>4</v>
      </c>
      <c r="G35" s="22">
        <v>5</v>
      </c>
      <c r="H35" s="22">
        <v>1</v>
      </c>
      <c r="I35" s="22">
        <v>3</v>
      </c>
      <c r="J35" s="22">
        <v>2</v>
      </c>
      <c r="K35">
        <v>2</v>
      </c>
      <c r="L35" s="22">
        <v>3</v>
      </c>
      <c r="M35" s="23">
        <f>+'studijų vietų sk. įvedimas'!M45</f>
        <v>3</v>
      </c>
      <c r="N35" s="23">
        <f>+'studijų vietų sk. įvedimas'!N45</f>
        <v>3</v>
      </c>
      <c r="O35" s="23">
        <f>+'studijų vietų sk. įvedimas'!O45</f>
        <v>3</v>
      </c>
      <c r="P35" s="23">
        <f>+'studijų vietų sk. įvedimas'!P45</f>
        <v>3</v>
      </c>
      <c r="Q35" s="23">
        <f>+'studijų vietų sk. įvedimas'!Q45</f>
        <v>3</v>
      </c>
      <c r="R35" s="23">
        <f>+'studijų vietų sk. įvedimas'!R45</f>
        <v>3</v>
      </c>
      <c r="S35" s="23">
        <f>+'studijų vietų sk. įvedimas'!S45</f>
        <v>3</v>
      </c>
      <c r="T35" s="23">
        <f>+'studijų vietų sk. įvedimas'!T45</f>
        <v>3</v>
      </c>
    </row>
    <row r="36" spans="2:20">
      <c r="B36" s="21" t="s">
        <v>56</v>
      </c>
      <c r="C36" s="22">
        <v>2</v>
      </c>
      <c r="D36" s="22">
        <v>3</v>
      </c>
      <c r="E36" s="22">
        <v>4</v>
      </c>
      <c r="F36" s="22">
        <v>6</v>
      </c>
      <c r="G36" s="22">
        <v>5</v>
      </c>
      <c r="H36" s="22">
        <v>4</v>
      </c>
      <c r="I36" s="22">
        <v>1</v>
      </c>
      <c r="J36" s="22">
        <v>3</v>
      </c>
      <c r="K36">
        <v>3</v>
      </c>
      <c r="L36" s="22">
        <v>4</v>
      </c>
      <c r="M36" s="23">
        <f>+'studijų vietų sk. įvedimas'!M46</f>
        <v>4</v>
      </c>
      <c r="N36" s="23">
        <f>+'studijų vietų sk. įvedimas'!N46</f>
        <v>4</v>
      </c>
      <c r="O36" s="23">
        <f>+'studijų vietų sk. įvedimas'!O46</f>
        <v>4</v>
      </c>
      <c r="P36" s="23">
        <f>+'studijų vietų sk. įvedimas'!P46</f>
        <v>4</v>
      </c>
      <c r="Q36" s="23">
        <f>+'studijų vietų sk. įvedimas'!Q46</f>
        <v>4</v>
      </c>
      <c r="R36" s="23">
        <f>+'studijų vietų sk. įvedimas'!R46</f>
        <v>4</v>
      </c>
      <c r="S36" s="23">
        <f>+'studijų vietų sk. įvedimas'!S46</f>
        <v>4</v>
      </c>
      <c r="T36" s="23">
        <f>+'studijų vietų sk. įvedimas'!T46</f>
        <v>4</v>
      </c>
    </row>
    <row r="37" spans="2:20">
      <c r="B37" s="21" t="s">
        <v>23</v>
      </c>
      <c r="C37" s="22">
        <v>14</v>
      </c>
      <c r="D37" s="22">
        <v>12</v>
      </c>
      <c r="E37" s="22">
        <v>16</v>
      </c>
      <c r="F37" s="22">
        <v>23</v>
      </c>
      <c r="G37" s="22">
        <v>19</v>
      </c>
      <c r="H37" s="22">
        <v>18</v>
      </c>
      <c r="I37" s="22">
        <v>19</v>
      </c>
      <c r="J37" s="22">
        <v>21</v>
      </c>
      <c r="K37">
        <v>24</v>
      </c>
      <c r="L37" s="22">
        <v>29</v>
      </c>
      <c r="M37" s="23">
        <f>+'studijų vietų sk. įvedimas'!M47</f>
        <v>29</v>
      </c>
      <c r="N37" s="23">
        <f>+'studijų vietų sk. įvedimas'!N47</f>
        <v>29</v>
      </c>
      <c r="O37" s="23">
        <f>+'studijų vietų sk. įvedimas'!O47</f>
        <v>29</v>
      </c>
      <c r="P37" s="23">
        <f>+'studijų vietų sk. įvedimas'!P47</f>
        <v>29</v>
      </c>
      <c r="Q37" s="23">
        <f>+'studijų vietų sk. įvedimas'!Q47</f>
        <v>29</v>
      </c>
      <c r="R37" s="23">
        <f>+'studijų vietų sk. įvedimas'!R47</f>
        <v>29</v>
      </c>
      <c r="S37" s="23">
        <f>+'studijų vietų sk. įvedimas'!S47</f>
        <v>29</v>
      </c>
      <c r="T37" s="23">
        <f>+'studijų vietų sk. įvedimas'!T47</f>
        <v>29</v>
      </c>
    </row>
    <row r="38" spans="2:20">
      <c r="B38" s="21" t="s">
        <v>4</v>
      </c>
      <c r="C38" s="22">
        <v>5</v>
      </c>
      <c r="D38" s="22">
        <v>6</v>
      </c>
      <c r="E38" s="22">
        <v>6</v>
      </c>
      <c r="F38" s="22">
        <v>8</v>
      </c>
      <c r="G38" s="22">
        <v>6</v>
      </c>
      <c r="H38" s="22">
        <v>8</v>
      </c>
      <c r="I38" s="22">
        <v>7</v>
      </c>
      <c r="J38" s="22">
        <v>7</v>
      </c>
      <c r="K38">
        <v>6</v>
      </c>
      <c r="L38" s="22">
        <v>5</v>
      </c>
      <c r="M38" s="23">
        <f>+'studijų vietų sk. įvedimas'!M48</f>
        <v>5</v>
      </c>
      <c r="N38" s="23">
        <f>+'studijų vietų sk. įvedimas'!N48</f>
        <v>5</v>
      </c>
      <c r="O38" s="23">
        <f>+'studijų vietų sk. įvedimas'!O48</f>
        <v>5</v>
      </c>
      <c r="P38" s="23">
        <f>+'studijų vietų sk. įvedimas'!P48</f>
        <v>5</v>
      </c>
      <c r="Q38" s="23">
        <f>+'studijų vietų sk. įvedimas'!Q48</f>
        <v>5</v>
      </c>
      <c r="R38" s="23">
        <f>+'studijų vietų sk. įvedimas'!R48</f>
        <v>5</v>
      </c>
      <c r="S38" s="23">
        <f>+'studijų vietų sk. įvedimas'!S48</f>
        <v>5</v>
      </c>
      <c r="T38" s="23">
        <f>+'studijų vietų sk. įvedimas'!T48</f>
        <v>5</v>
      </c>
    </row>
    <row r="39" spans="2:20">
      <c r="B39" s="21" t="s">
        <v>28</v>
      </c>
      <c r="C39" s="22">
        <v>15</v>
      </c>
      <c r="D39" s="22">
        <v>14</v>
      </c>
      <c r="E39" s="22">
        <v>13</v>
      </c>
      <c r="F39" s="22">
        <v>16</v>
      </c>
      <c r="G39" s="22">
        <v>27</v>
      </c>
      <c r="H39" s="22">
        <v>29</v>
      </c>
      <c r="I39" s="22">
        <v>23</v>
      </c>
      <c r="J39" s="22">
        <v>26</v>
      </c>
      <c r="K39">
        <v>30</v>
      </c>
      <c r="L39" s="22">
        <v>27</v>
      </c>
      <c r="M39" s="23">
        <f>+'studijų vietų sk. įvedimas'!M49</f>
        <v>27</v>
      </c>
      <c r="N39" s="23">
        <f>+'studijų vietų sk. įvedimas'!N49</f>
        <v>27</v>
      </c>
      <c r="O39" s="23">
        <f>+'studijų vietų sk. įvedimas'!O49</f>
        <v>27</v>
      </c>
      <c r="P39" s="23">
        <f>+'studijų vietų sk. įvedimas'!P49</f>
        <v>27</v>
      </c>
      <c r="Q39" s="23">
        <f>+'studijų vietų sk. įvedimas'!Q49</f>
        <v>27</v>
      </c>
      <c r="R39" s="23">
        <f>+'studijų vietų sk. įvedimas'!R49</f>
        <v>27</v>
      </c>
      <c r="S39" s="23">
        <f>+'studijų vietų sk. įvedimas'!S49</f>
        <v>27</v>
      </c>
      <c r="T39" s="23">
        <f>+'studijų vietų sk. įvedimas'!T49</f>
        <v>27</v>
      </c>
    </row>
    <row r="40" spans="2:20">
      <c r="B40" s="21" t="s">
        <v>26</v>
      </c>
      <c r="C40" s="22">
        <v>2</v>
      </c>
      <c r="D40" s="22">
        <v>4</v>
      </c>
      <c r="E40" s="22">
        <v>3</v>
      </c>
      <c r="F40" s="22">
        <v>2</v>
      </c>
      <c r="G40" s="22">
        <v>2</v>
      </c>
      <c r="H40" s="22">
        <v>2</v>
      </c>
      <c r="I40" s="22">
        <v>2</v>
      </c>
      <c r="J40" s="22">
        <v>2</v>
      </c>
      <c r="K40">
        <v>3</v>
      </c>
      <c r="L40" s="22">
        <v>2</v>
      </c>
      <c r="M40" s="23">
        <f>+'studijų vietų sk. įvedimas'!M50</f>
        <v>2</v>
      </c>
      <c r="N40" s="23">
        <f>+'studijų vietų sk. įvedimas'!N50</f>
        <v>2</v>
      </c>
      <c r="O40" s="23">
        <f>+'studijų vietų sk. įvedimas'!O50</f>
        <v>2</v>
      </c>
      <c r="P40" s="23">
        <f>+'studijų vietų sk. įvedimas'!P50</f>
        <v>2</v>
      </c>
      <c r="Q40" s="23">
        <f>+'studijų vietų sk. įvedimas'!Q50</f>
        <v>2</v>
      </c>
      <c r="R40" s="23">
        <f>+'studijų vietų sk. įvedimas'!R50</f>
        <v>2</v>
      </c>
      <c r="S40" s="23">
        <f>+'studijų vietų sk. įvedimas'!S50</f>
        <v>2</v>
      </c>
      <c r="T40" s="23">
        <f>+'studijų vietų sk. įvedimas'!T50</f>
        <v>2</v>
      </c>
    </row>
    <row r="41" spans="2:20">
      <c r="B41" s="21" t="s">
        <v>16</v>
      </c>
      <c r="C41" s="22">
        <v>3</v>
      </c>
      <c r="D41" s="22">
        <v>5</v>
      </c>
      <c r="E41" s="22">
        <v>4</v>
      </c>
      <c r="F41" s="22">
        <v>5</v>
      </c>
      <c r="G41" s="22">
        <v>5</v>
      </c>
      <c r="H41" s="22">
        <v>9</v>
      </c>
      <c r="I41" s="22">
        <v>5</v>
      </c>
      <c r="J41" s="22">
        <v>5</v>
      </c>
      <c r="K41">
        <v>7</v>
      </c>
      <c r="L41" s="22">
        <v>6</v>
      </c>
      <c r="M41" s="23">
        <f>+'studijų vietų sk. įvedimas'!M51</f>
        <v>6</v>
      </c>
      <c r="N41" s="23">
        <f>+'studijų vietų sk. įvedimas'!N51</f>
        <v>6</v>
      </c>
      <c r="O41" s="23">
        <f>+'studijų vietų sk. įvedimas'!O51</f>
        <v>6</v>
      </c>
      <c r="P41" s="23">
        <f>+'studijų vietų sk. įvedimas'!P51</f>
        <v>6</v>
      </c>
      <c r="Q41" s="23">
        <f>+'studijų vietų sk. įvedimas'!Q51</f>
        <v>6</v>
      </c>
      <c r="R41" s="23">
        <f>+'studijų vietų sk. įvedimas'!R51</f>
        <v>6</v>
      </c>
      <c r="S41" s="23">
        <f>+'studijų vietų sk. įvedimas'!S51</f>
        <v>6</v>
      </c>
      <c r="T41" s="23">
        <f>+'studijų vietų sk. įvedimas'!T51</f>
        <v>6</v>
      </c>
    </row>
    <row r="42" spans="2:20">
      <c r="B42" s="25" t="s">
        <v>22</v>
      </c>
      <c r="C42" s="22">
        <v>0</v>
      </c>
      <c r="D42" s="22">
        <v>0</v>
      </c>
      <c r="E42" s="22">
        <v>0</v>
      </c>
      <c r="F42" s="22">
        <v>4</v>
      </c>
      <c r="G42" s="22">
        <v>3</v>
      </c>
      <c r="H42" s="22">
        <v>4</v>
      </c>
      <c r="I42" s="22">
        <v>3</v>
      </c>
      <c r="J42" s="22">
        <v>1</v>
      </c>
      <c r="K42">
        <v>1</v>
      </c>
      <c r="L42" s="22">
        <v>2</v>
      </c>
      <c r="M42" s="23">
        <f>+'studijų vietų sk. įvedimas'!M52</f>
        <v>2</v>
      </c>
      <c r="N42" s="23">
        <f>+'studijų vietų sk. įvedimas'!N52</f>
        <v>2</v>
      </c>
      <c r="O42" s="23">
        <f>+'studijų vietų sk. įvedimas'!O52</f>
        <v>2</v>
      </c>
      <c r="P42" s="23">
        <f>+'studijų vietų sk. įvedimas'!P52</f>
        <v>2</v>
      </c>
      <c r="Q42" s="23">
        <f>+'studijų vietų sk. įvedimas'!Q52</f>
        <v>2</v>
      </c>
      <c r="R42" s="23">
        <f>+'studijų vietų sk. įvedimas'!R52</f>
        <v>2</v>
      </c>
      <c r="S42" s="23">
        <f>+'studijų vietų sk. įvedimas'!S52</f>
        <v>2</v>
      </c>
      <c r="T42" s="23">
        <f>+'studijų vietų sk. įvedimas'!T52</f>
        <v>2</v>
      </c>
    </row>
    <row r="43" spans="2:20">
      <c r="B43" s="43" t="s">
        <v>41</v>
      </c>
      <c r="C43" s="22">
        <v>2</v>
      </c>
      <c r="D43" s="22">
        <v>2</v>
      </c>
      <c r="E43" s="22">
        <v>2</v>
      </c>
      <c r="F43" s="22">
        <v>0</v>
      </c>
      <c r="G43" s="22">
        <v>3</v>
      </c>
      <c r="H43" s="22">
        <v>3</v>
      </c>
      <c r="I43" s="22">
        <v>4</v>
      </c>
      <c r="J43" s="22">
        <v>4</v>
      </c>
      <c r="K43">
        <v>2</v>
      </c>
      <c r="L43" s="22">
        <v>2</v>
      </c>
      <c r="M43" s="23">
        <f>+'studijų vietų sk. įvedimas'!M53</f>
        <v>2</v>
      </c>
      <c r="N43" s="23">
        <f>+'studijų vietų sk. įvedimas'!N53</f>
        <v>2</v>
      </c>
      <c r="O43" s="23">
        <f>+'studijų vietų sk. įvedimas'!O53</f>
        <v>2</v>
      </c>
      <c r="P43" s="23">
        <f>+'studijų vietų sk. įvedimas'!P53</f>
        <v>2</v>
      </c>
      <c r="Q43" s="23">
        <f>+'studijų vietų sk. įvedimas'!Q53</f>
        <v>2</v>
      </c>
      <c r="R43" s="23">
        <f>+'studijų vietų sk. įvedimas'!R53</f>
        <v>2</v>
      </c>
      <c r="S43" s="23">
        <f>+'studijų vietų sk. įvedimas'!S53</f>
        <v>2</v>
      </c>
      <c r="T43" s="23">
        <f>+'studijų vietų sk. įvedimas'!T53</f>
        <v>2</v>
      </c>
    </row>
    <row r="44" spans="2:20">
      <c r="B44" s="21" t="s">
        <v>35</v>
      </c>
      <c r="C44" s="22">
        <v>2</v>
      </c>
      <c r="D44" s="22">
        <v>1</v>
      </c>
      <c r="E44" s="22">
        <v>1</v>
      </c>
      <c r="F44" s="22">
        <v>1</v>
      </c>
      <c r="G44" s="22">
        <v>1</v>
      </c>
      <c r="H44" s="22">
        <v>0</v>
      </c>
      <c r="I44" s="22">
        <v>1</v>
      </c>
      <c r="J44" s="22">
        <v>1</v>
      </c>
      <c r="K44">
        <v>1</v>
      </c>
      <c r="L44" s="22">
        <v>0</v>
      </c>
      <c r="M44" s="23">
        <f>+'studijų vietų sk. įvedimas'!M54</f>
        <v>0</v>
      </c>
      <c r="N44" s="23">
        <f>+'studijų vietų sk. įvedimas'!N54</f>
        <v>0</v>
      </c>
      <c r="O44" s="23">
        <f>+'studijų vietų sk. įvedimas'!O54</f>
        <v>0</v>
      </c>
      <c r="P44" s="23">
        <f>+'studijų vietų sk. įvedimas'!P54</f>
        <v>0</v>
      </c>
      <c r="Q44" s="23">
        <f>+'studijų vietų sk. įvedimas'!Q54</f>
        <v>0</v>
      </c>
      <c r="R44" s="23">
        <f>+'studijų vietų sk. įvedimas'!R54</f>
        <v>0</v>
      </c>
      <c r="S44" s="23">
        <f>+'studijų vietų sk. įvedimas'!S54</f>
        <v>0</v>
      </c>
      <c r="T44" s="23">
        <f>+'studijų vietų sk. įvedimas'!T54</f>
        <v>0</v>
      </c>
    </row>
    <row r="45" spans="2:20">
      <c r="B45" s="21" t="s">
        <v>45</v>
      </c>
      <c r="C45" s="22">
        <v>2</v>
      </c>
      <c r="D45" s="22">
        <v>2</v>
      </c>
      <c r="E45" s="22">
        <v>2</v>
      </c>
      <c r="F45" s="22">
        <v>1</v>
      </c>
      <c r="G45" s="22">
        <v>2</v>
      </c>
      <c r="H45" s="22">
        <v>2</v>
      </c>
      <c r="I45" s="22">
        <v>2</v>
      </c>
      <c r="J45" s="22">
        <v>1</v>
      </c>
      <c r="K45">
        <v>2</v>
      </c>
      <c r="L45" s="22">
        <v>2</v>
      </c>
      <c r="M45" s="23">
        <f>+'studijų vietų sk. įvedimas'!M55</f>
        <v>2</v>
      </c>
      <c r="N45" s="23">
        <f>+'studijų vietų sk. įvedimas'!N55</f>
        <v>2</v>
      </c>
      <c r="O45" s="23">
        <f>+'studijų vietų sk. įvedimas'!O55</f>
        <v>2</v>
      </c>
      <c r="P45" s="23">
        <f>+'studijų vietų sk. įvedimas'!P55</f>
        <v>2</v>
      </c>
      <c r="Q45" s="23">
        <f>+'studijų vietų sk. įvedimas'!Q55</f>
        <v>2</v>
      </c>
      <c r="R45" s="23">
        <f>+'studijų vietų sk. įvedimas'!R55</f>
        <v>2</v>
      </c>
      <c r="S45" s="23">
        <f>+'studijų vietų sk. įvedimas'!S55</f>
        <v>2</v>
      </c>
      <c r="T45" s="23">
        <f>+'studijų vietų sk. įvedimas'!T55</f>
        <v>2</v>
      </c>
    </row>
    <row r="46" spans="2:20">
      <c r="B46" s="21" t="s">
        <v>59</v>
      </c>
      <c r="C46" s="22">
        <v>1</v>
      </c>
      <c r="D46" s="22">
        <v>2</v>
      </c>
      <c r="E46" s="22">
        <v>1</v>
      </c>
      <c r="F46" s="22">
        <v>1</v>
      </c>
      <c r="G46" s="22">
        <v>1</v>
      </c>
      <c r="H46" s="22">
        <v>1</v>
      </c>
      <c r="I46" s="22">
        <v>1</v>
      </c>
      <c r="J46" s="22">
        <v>1</v>
      </c>
      <c r="K46">
        <v>1</v>
      </c>
      <c r="L46" s="22">
        <v>1</v>
      </c>
      <c r="M46" s="23">
        <f>+'studijų vietų sk. įvedimas'!M56</f>
        <v>1</v>
      </c>
      <c r="N46" s="23">
        <f>+'studijų vietų sk. įvedimas'!N56</f>
        <v>1</v>
      </c>
      <c r="O46" s="23">
        <f>+'studijų vietų sk. įvedimas'!O56</f>
        <v>1</v>
      </c>
      <c r="P46" s="23">
        <f>+'studijų vietų sk. įvedimas'!P56</f>
        <v>1</v>
      </c>
      <c r="Q46" s="23">
        <f>+'studijų vietų sk. įvedimas'!Q56</f>
        <v>1</v>
      </c>
      <c r="R46" s="23">
        <f>+'studijų vietų sk. įvedimas'!R56</f>
        <v>1</v>
      </c>
      <c r="S46" s="23">
        <f>+'studijų vietų sk. įvedimas'!S56</f>
        <v>1</v>
      </c>
      <c r="T46" s="23">
        <f>+'studijų vietų sk. įvedimas'!T56</f>
        <v>1</v>
      </c>
    </row>
    <row r="47" spans="2:20">
      <c r="B47" s="21" t="s">
        <v>32</v>
      </c>
      <c r="C47" s="22">
        <v>5</v>
      </c>
      <c r="D47" s="22">
        <v>6</v>
      </c>
      <c r="E47" s="22">
        <v>5</v>
      </c>
      <c r="F47" s="22">
        <v>4</v>
      </c>
      <c r="G47" s="22">
        <v>3</v>
      </c>
      <c r="H47" s="22">
        <v>6</v>
      </c>
      <c r="I47" s="22">
        <v>10</v>
      </c>
      <c r="J47" s="22">
        <v>5</v>
      </c>
      <c r="K47">
        <v>6</v>
      </c>
      <c r="L47" s="22">
        <v>7</v>
      </c>
      <c r="M47" s="23">
        <f>+'studijų vietų sk. įvedimas'!M57</f>
        <v>7</v>
      </c>
      <c r="N47" s="23">
        <f>+'studijų vietų sk. įvedimas'!N57</f>
        <v>7</v>
      </c>
      <c r="O47" s="23">
        <f>+'studijų vietų sk. įvedimas'!O57</f>
        <v>7</v>
      </c>
      <c r="P47" s="23">
        <f>+'studijų vietų sk. įvedimas'!P57</f>
        <v>7</v>
      </c>
      <c r="Q47" s="23">
        <f>+'studijų vietų sk. įvedimas'!Q57</f>
        <v>7</v>
      </c>
      <c r="R47" s="23">
        <f>+'studijų vietų sk. įvedimas'!R57</f>
        <v>7</v>
      </c>
      <c r="S47" s="23">
        <f>+'studijų vietų sk. įvedimas'!S57</f>
        <v>7</v>
      </c>
      <c r="T47" s="23">
        <f>+'studijų vietų sk. įvedimas'!T57</f>
        <v>7</v>
      </c>
    </row>
    <row r="48" spans="2:20">
      <c r="B48" s="21" t="s">
        <v>18</v>
      </c>
      <c r="C48" s="22">
        <v>2</v>
      </c>
      <c r="D48" s="22">
        <v>4</v>
      </c>
      <c r="E48" s="22">
        <v>3</v>
      </c>
      <c r="F48" s="22">
        <v>2</v>
      </c>
      <c r="G48" s="22">
        <v>3</v>
      </c>
      <c r="H48" s="22">
        <v>2</v>
      </c>
      <c r="I48" s="22">
        <v>1</v>
      </c>
      <c r="J48" s="22">
        <v>2</v>
      </c>
      <c r="K48">
        <v>2</v>
      </c>
      <c r="L48" s="22">
        <v>2</v>
      </c>
      <c r="M48" s="23">
        <f>+'studijų vietų sk. įvedimas'!M58</f>
        <v>2</v>
      </c>
      <c r="N48" s="23">
        <f>+'studijų vietų sk. įvedimas'!N58</f>
        <v>2</v>
      </c>
      <c r="O48" s="23">
        <f>+'studijų vietų sk. įvedimas'!O58</f>
        <v>2</v>
      </c>
      <c r="P48" s="23">
        <f>+'studijų vietų sk. įvedimas'!P58</f>
        <v>2</v>
      </c>
      <c r="Q48" s="23">
        <f>+'studijų vietų sk. įvedimas'!Q58</f>
        <v>2</v>
      </c>
      <c r="R48" s="23">
        <f>+'studijų vietų sk. įvedimas'!R58</f>
        <v>2</v>
      </c>
      <c r="S48" s="23">
        <f>+'studijų vietų sk. įvedimas'!S58</f>
        <v>2</v>
      </c>
      <c r="T48" s="23">
        <f>+'studijų vietų sk. įvedimas'!T58</f>
        <v>2</v>
      </c>
    </row>
    <row r="49" spans="2:20">
      <c r="B49" s="21" t="s">
        <v>34</v>
      </c>
      <c r="C49" s="22">
        <v>1</v>
      </c>
      <c r="D49" s="22">
        <v>1</v>
      </c>
      <c r="E49" s="22">
        <v>1</v>
      </c>
      <c r="F49" s="22">
        <v>2</v>
      </c>
      <c r="G49" s="22">
        <v>1</v>
      </c>
      <c r="H49" s="22">
        <v>1</v>
      </c>
      <c r="I49" s="22">
        <v>0</v>
      </c>
      <c r="J49" s="22">
        <v>1</v>
      </c>
      <c r="K49">
        <v>0</v>
      </c>
      <c r="L49" s="22">
        <v>1</v>
      </c>
      <c r="M49" s="23">
        <f>+'studijų vietų sk. įvedimas'!M59</f>
        <v>1</v>
      </c>
      <c r="N49" s="23">
        <f>+'studijų vietų sk. įvedimas'!N59</f>
        <v>1</v>
      </c>
      <c r="O49" s="23">
        <f>+'studijų vietų sk. įvedimas'!O59</f>
        <v>1</v>
      </c>
      <c r="P49" s="23">
        <f>+'studijų vietų sk. įvedimas'!P59</f>
        <v>1</v>
      </c>
      <c r="Q49" s="23">
        <f>+'studijų vietų sk. įvedimas'!Q59</f>
        <v>1</v>
      </c>
      <c r="R49" s="23">
        <f>+'studijų vietų sk. įvedimas'!R59</f>
        <v>1</v>
      </c>
      <c r="S49" s="23">
        <f>+'studijų vietų sk. įvedimas'!S59</f>
        <v>1</v>
      </c>
      <c r="T49" s="23">
        <f>+'studijų vietų sk. įvedimas'!T59</f>
        <v>1</v>
      </c>
    </row>
    <row r="50" spans="2:20">
      <c r="B50" s="21" t="s">
        <v>15</v>
      </c>
      <c r="C50" s="22">
        <v>2</v>
      </c>
      <c r="D50" s="22">
        <v>2</v>
      </c>
      <c r="E50" s="22">
        <v>2</v>
      </c>
      <c r="F50" s="22">
        <v>1</v>
      </c>
      <c r="G50" s="22">
        <v>2</v>
      </c>
      <c r="H50" s="22">
        <v>1</v>
      </c>
      <c r="I50" s="22">
        <v>2</v>
      </c>
      <c r="J50" s="22">
        <v>1</v>
      </c>
      <c r="K50">
        <v>0</v>
      </c>
      <c r="L50" s="22">
        <v>1</v>
      </c>
      <c r="M50" s="23">
        <f>+'studijų vietų sk. įvedimas'!M60</f>
        <v>1</v>
      </c>
      <c r="N50" s="23">
        <f>+'studijų vietų sk. įvedimas'!N60</f>
        <v>1</v>
      </c>
      <c r="O50" s="23">
        <f>+'studijų vietų sk. įvedimas'!O60</f>
        <v>1</v>
      </c>
      <c r="P50" s="23">
        <f>+'studijų vietų sk. įvedimas'!P60</f>
        <v>1</v>
      </c>
      <c r="Q50" s="23">
        <f>+'studijų vietų sk. įvedimas'!Q60</f>
        <v>1</v>
      </c>
      <c r="R50" s="23">
        <f>+'studijų vietų sk. įvedimas'!R60</f>
        <v>1</v>
      </c>
      <c r="S50" s="23">
        <f>+'studijų vietų sk. įvedimas'!S60</f>
        <v>1</v>
      </c>
      <c r="T50" s="23">
        <f>+'studijų vietų sk. įvedimas'!T60</f>
        <v>1</v>
      </c>
    </row>
    <row r="51" spans="2:20">
      <c r="B51" s="21" t="s">
        <v>63</v>
      </c>
      <c r="C51" s="22">
        <v>4</v>
      </c>
      <c r="D51" s="22">
        <v>5</v>
      </c>
      <c r="E51" s="22">
        <v>3</v>
      </c>
      <c r="F51" s="22">
        <v>3</v>
      </c>
      <c r="G51" s="22">
        <v>3</v>
      </c>
      <c r="H51" s="22">
        <v>5</v>
      </c>
      <c r="I51" s="22">
        <v>3</v>
      </c>
      <c r="J51" s="22">
        <v>2</v>
      </c>
      <c r="K51">
        <v>5</v>
      </c>
      <c r="L51" s="22">
        <v>3</v>
      </c>
      <c r="M51" s="23">
        <f>+'studijų vietų sk. įvedimas'!M61</f>
        <v>3</v>
      </c>
      <c r="N51" s="23">
        <f>+'studijų vietų sk. įvedimas'!N61</f>
        <v>3</v>
      </c>
      <c r="O51" s="23">
        <f>+'studijų vietų sk. įvedimas'!O61</f>
        <v>3</v>
      </c>
      <c r="P51" s="23">
        <f>+'studijų vietų sk. įvedimas'!P61</f>
        <v>3</v>
      </c>
      <c r="Q51" s="23">
        <f>+'studijų vietų sk. įvedimas'!Q61</f>
        <v>3</v>
      </c>
      <c r="R51" s="23">
        <f>+'studijų vietų sk. įvedimas'!R61</f>
        <v>3</v>
      </c>
      <c r="S51" s="23">
        <f>+'studijų vietų sk. įvedimas'!S61</f>
        <v>3</v>
      </c>
      <c r="T51" s="23">
        <f>+'studijų vietų sk. įvedimas'!T61</f>
        <v>3</v>
      </c>
    </row>
    <row r="52" spans="2:20">
      <c r="B52" s="21" t="s">
        <v>29</v>
      </c>
      <c r="C52" s="22">
        <v>2</v>
      </c>
      <c r="D52" s="22">
        <v>3</v>
      </c>
      <c r="E52" s="22">
        <v>2</v>
      </c>
      <c r="F52" s="22">
        <v>1</v>
      </c>
      <c r="G52" s="22">
        <v>0</v>
      </c>
      <c r="H52" s="22">
        <v>2</v>
      </c>
      <c r="I52" s="22">
        <v>2</v>
      </c>
      <c r="J52" s="22">
        <v>2</v>
      </c>
      <c r="K52">
        <v>1</v>
      </c>
      <c r="L52" s="22">
        <v>3</v>
      </c>
      <c r="M52" s="23">
        <f>+'studijų vietų sk. įvedimas'!M62</f>
        <v>3</v>
      </c>
      <c r="N52" s="23">
        <f>+'studijų vietų sk. įvedimas'!N62</f>
        <v>3</v>
      </c>
      <c r="O52" s="23">
        <f>+'studijų vietų sk. įvedimas'!O62</f>
        <v>3</v>
      </c>
      <c r="P52" s="23">
        <f>+'studijų vietų sk. įvedimas'!P62</f>
        <v>3</v>
      </c>
      <c r="Q52" s="23">
        <f>+'studijų vietų sk. įvedimas'!Q62</f>
        <v>3</v>
      </c>
      <c r="R52" s="23">
        <f>+'studijų vietų sk. įvedimas'!R62</f>
        <v>3</v>
      </c>
      <c r="S52" s="23">
        <f>+'studijų vietų sk. įvedimas'!S62</f>
        <v>3</v>
      </c>
      <c r="T52" s="23">
        <f>+'studijų vietų sk. įvedimas'!T62</f>
        <v>3</v>
      </c>
    </row>
    <row r="53" spans="2:20">
      <c r="B53" s="25" t="s">
        <v>2</v>
      </c>
      <c r="C53" s="22">
        <v>0</v>
      </c>
      <c r="D53" s="22">
        <v>0</v>
      </c>
      <c r="E53" s="22">
        <v>0</v>
      </c>
      <c r="F53" s="22">
        <v>1</v>
      </c>
      <c r="G53" s="22">
        <v>3</v>
      </c>
      <c r="H53" s="22">
        <v>2</v>
      </c>
      <c r="I53" s="22">
        <v>3</v>
      </c>
      <c r="J53" s="22">
        <v>3</v>
      </c>
      <c r="K53">
        <v>1</v>
      </c>
      <c r="L53" s="22">
        <v>1</v>
      </c>
      <c r="M53" s="23">
        <f>+'studijų vietų sk. įvedimas'!M63</f>
        <v>1</v>
      </c>
      <c r="N53" s="23">
        <f>+'studijų vietų sk. įvedimas'!N63</f>
        <v>1</v>
      </c>
      <c r="O53" s="23">
        <f>+'studijų vietų sk. įvedimas'!O63</f>
        <v>1</v>
      </c>
      <c r="P53" s="23">
        <f>+'studijų vietų sk. įvedimas'!P63</f>
        <v>1</v>
      </c>
      <c r="Q53" s="23">
        <f>+'studijų vietų sk. įvedimas'!Q63</f>
        <v>1</v>
      </c>
      <c r="R53" s="23">
        <f>+'studijų vietų sk. įvedimas'!R63</f>
        <v>1</v>
      </c>
      <c r="S53" s="23">
        <f>+'studijų vietų sk. įvedimas'!S63</f>
        <v>1</v>
      </c>
      <c r="T53" s="23">
        <f>+'studijų vietų sk. įvedimas'!T63</f>
        <v>1</v>
      </c>
    </row>
    <row r="54" spans="2:20">
      <c r="B54" s="21" t="s">
        <v>52</v>
      </c>
      <c r="C54" s="22">
        <v>2</v>
      </c>
      <c r="D54" s="22">
        <v>1</v>
      </c>
      <c r="E54" s="22">
        <v>2</v>
      </c>
      <c r="F54" s="22">
        <v>2</v>
      </c>
      <c r="G54" s="22">
        <v>2</v>
      </c>
      <c r="H54" s="22">
        <v>1</v>
      </c>
      <c r="I54" s="22">
        <v>3</v>
      </c>
      <c r="J54" s="22">
        <v>4</v>
      </c>
      <c r="K54">
        <v>1</v>
      </c>
      <c r="L54" s="22">
        <v>3</v>
      </c>
      <c r="M54" s="23">
        <f>+'studijų vietų sk. įvedimas'!M64</f>
        <v>3</v>
      </c>
      <c r="N54" s="23">
        <f>+'studijų vietų sk. įvedimas'!N64</f>
        <v>3</v>
      </c>
      <c r="O54" s="23">
        <f>+'studijų vietų sk. įvedimas'!O64</f>
        <v>3</v>
      </c>
      <c r="P54" s="23">
        <f>+'studijų vietų sk. įvedimas'!P64</f>
        <v>3</v>
      </c>
      <c r="Q54" s="23">
        <f>+'studijų vietų sk. įvedimas'!Q64</f>
        <v>3</v>
      </c>
      <c r="R54" s="23">
        <f>+'studijų vietų sk. įvedimas'!R64</f>
        <v>3</v>
      </c>
      <c r="S54" s="23">
        <f>+'studijų vietų sk. įvedimas'!S64</f>
        <v>3</v>
      </c>
      <c r="T54" s="23">
        <f>+'studijų vietų sk. įvedimas'!T64</f>
        <v>3</v>
      </c>
    </row>
    <row r="55" spans="2:20">
      <c r="B55" s="21" t="s">
        <v>42</v>
      </c>
      <c r="C55" s="22">
        <v>3</v>
      </c>
      <c r="D55" s="22">
        <v>5</v>
      </c>
      <c r="E55" s="22">
        <v>3</v>
      </c>
      <c r="F55" s="22">
        <v>6</v>
      </c>
      <c r="G55" s="22">
        <v>4</v>
      </c>
      <c r="H55" s="22">
        <v>4</v>
      </c>
      <c r="I55" s="22">
        <v>4</v>
      </c>
      <c r="J55" s="22">
        <v>2</v>
      </c>
      <c r="K55">
        <v>5</v>
      </c>
      <c r="L55" s="22">
        <v>4</v>
      </c>
      <c r="M55" s="23">
        <f>+'studijų vietų sk. įvedimas'!M65</f>
        <v>4</v>
      </c>
      <c r="N55" s="23">
        <f>+'studijų vietų sk. įvedimas'!N65</f>
        <v>4</v>
      </c>
      <c r="O55" s="23">
        <f>+'studijų vietų sk. įvedimas'!O65</f>
        <v>4</v>
      </c>
      <c r="P55" s="23">
        <f>+'studijų vietų sk. įvedimas'!P65</f>
        <v>4</v>
      </c>
      <c r="Q55" s="23">
        <f>+'studijų vietų sk. įvedimas'!Q65</f>
        <v>4</v>
      </c>
      <c r="R55" s="23">
        <f>+'studijų vietų sk. įvedimas'!R65</f>
        <v>4</v>
      </c>
      <c r="S55" s="23">
        <f>+'studijų vietų sk. įvedimas'!S65</f>
        <v>4</v>
      </c>
      <c r="T55" s="23">
        <f>+'studijų vietų sk. įvedimas'!T65</f>
        <v>4</v>
      </c>
    </row>
    <row r="56" spans="2:20">
      <c r="B56" s="21" t="s">
        <v>40</v>
      </c>
      <c r="C56" s="22">
        <v>4</v>
      </c>
      <c r="D56" s="22">
        <v>4</v>
      </c>
      <c r="E56" s="22">
        <v>4</v>
      </c>
      <c r="F56" s="22">
        <v>3</v>
      </c>
      <c r="G56" s="22">
        <v>4</v>
      </c>
      <c r="H56" s="22">
        <v>3</v>
      </c>
      <c r="I56" s="22">
        <v>5</v>
      </c>
      <c r="J56" s="22">
        <v>3</v>
      </c>
      <c r="K56">
        <v>2</v>
      </c>
      <c r="L56" s="22">
        <v>2</v>
      </c>
      <c r="M56" s="23">
        <f>+'studijų vietų sk. įvedimas'!M66</f>
        <v>2</v>
      </c>
      <c r="N56" s="23">
        <f>+'studijų vietų sk. įvedimas'!N66</f>
        <v>2</v>
      </c>
      <c r="O56" s="23">
        <f>+'studijų vietų sk. įvedimas'!O66</f>
        <v>2</v>
      </c>
      <c r="P56" s="23">
        <f>+'studijų vietų sk. įvedimas'!P66</f>
        <v>2</v>
      </c>
      <c r="Q56" s="23">
        <f>+'studijų vietų sk. įvedimas'!Q66</f>
        <v>2</v>
      </c>
      <c r="R56" s="23">
        <f>+'studijų vietų sk. įvedimas'!R66</f>
        <v>2</v>
      </c>
      <c r="S56" s="23">
        <f>+'studijų vietų sk. įvedimas'!S66</f>
        <v>2</v>
      </c>
      <c r="T56" s="23">
        <f>+'studijų vietų sk. įvedimas'!T66</f>
        <v>2</v>
      </c>
    </row>
    <row r="57" spans="2:20">
      <c r="B57" s="21" t="s">
        <v>60</v>
      </c>
      <c r="C57" s="22">
        <v>1</v>
      </c>
      <c r="D57" s="22">
        <v>3</v>
      </c>
      <c r="E57" s="22">
        <v>3</v>
      </c>
      <c r="F57" s="22">
        <v>7</v>
      </c>
      <c r="G57" s="22">
        <v>4</v>
      </c>
      <c r="H57" s="22">
        <v>4</v>
      </c>
      <c r="I57" s="22">
        <v>2</v>
      </c>
      <c r="J57" s="22">
        <v>5</v>
      </c>
      <c r="K57">
        <v>3</v>
      </c>
      <c r="L57" s="22">
        <v>5</v>
      </c>
      <c r="M57" s="23">
        <f>+'studijų vietų sk. įvedimas'!M67</f>
        <v>5</v>
      </c>
      <c r="N57" s="23">
        <f>+'studijų vietų sk. įvedimas'!N67</f>
        <v>5</v>
      </c>
      <c r="O57" s="23">
        <f>+'studijų vietų sk. įvedimas'!O67</f>
        <v>5</v>
      </c>
      <c r="P57" s="23">
        <f>+'studijų vietų sk. įvedimas'!P67</f>
        <v>5</v>
      </c>
      <c r="Q57" s="23">
        <f>+'studijų vietų sk. įvedimas'!Q67</f>
        <v>5</v>
      </c>
      <c r="R57" s="23">
        <f>+'studijų vietų sk. įvedimas'!R67</f>
        <v>5</v>
      </c>
      <c r="S57" s="23">
        <f>+'studijų vietų sk. įvedimas'!S67</f>
        <v>5</v>
      </c>
      <c r="T57" s="23">
        <f>+'studijų vietų sk. įvedimas'!T67</f>
        <v>5</v>
      </c>
    </row>
    <row r="58" spans="2:20">
      <c r="B58" s="21" t="s">
        <v>21</v>
      </c>
      <c r="C58" s="22">
        <v>96</v>
      </c>
      <c r="D58" s="22">
        <v>86</v>
      </c>
      <c r="E58" s="22">
        <v>102</v>
      </c>
      <c r="F58" s="22">
        <v>79</v>
      </c>
      <c r="G58" s="22">
        <v>84</v>
      </c>
      <c r="H58" s="22">
        <v>74</v>
      </c>
      <c r="I58" s="22">
        <v>71</v>
      </c>
      <c r="J58" s="22">
        <v>79</v>
      </c>
      <c r="K58">
        <v>86</v>
      </c>
      <c r="L58" s="22">
        <v>81</v>
      </c>
      <c r="M58" s="23">
        <f>+'studijų vietų sk. įvedimas'!M68</f>
        <v>81</v>
      </c>
      <c r="N58" s="23">
        <f>+'studijų vietų sk. įvedimas'!N68</f>
        <v>81</v>
      </c>
      <c r="O58" s="23">
        <f>+'studijų vietų sk. įvedimas'!O68</f>
        <v>81</v>
      </c>
      <c r="P58" s="23">
        <f>+'studijų vietų sk. įvedimas'!P68</f>
        <v>81</v>
      </c>
      <c r="Q58" s="23">
        <f>+'studijų vietų sk. įvedimas'!Q68</f>
        <v>81</v>
      </c>
      <c r="R58" s="23">
        <f>+'studijų vietų sk. įvedimas'!R68</f>
        <v>81</v>
      </c>
      <c r="S58" s="23">
        <f>+'studijų vietų sk. įvedimas'!S68</f>
        <v>81</v>
      </c>
      <c r="T58" s="23">
        <f>+'studijų vietų sk. įvedimas'!T68</f>
        <v>81</v>
      </c>
    </row>
    <row r="59" spans="2:20">
      <c r="B59" s="21" t="s">
        <v>51</v>
      </c>
      <c r="C59" s="22">
        <v>4</v>
      </c>
      <c r="D59" s="22">
        <v>4</v>
      </c>
      <c r="E59" s="22">
        <v>3</v>
      </c>
      <c r="F59" s="22">
        <v>2</v>
      </c>
      <c r="G59" s="22">
        <v>1</v>
      </c>
      <c r="H59" s="22">
        <v>3</v>
      </c>
      <c r="I59" s="22">
        <v>2</v>
      </c>
      <c r="J59" s="22">
        <v>2</v>
      </c>
      <c r="K59">
        <v>1</v>
      </c>
      <c r="L59" s="22">
        <v>0</v>
      </c>
      <c r="M59" s="23">
        <f>+'studijų vietų sk. įvedimas'!M69</f>
        <v>0</v>
      </c>
      <c r="N59" s="23">
        <f>+'studijų vietų sk. įvedimas'!N69</f>
        <v>0</v>
      </c>
      <c r="O59" s="23">
        <f>+'studijų vietų sk. įvedimas'!O69</f>
        <v>0</v>
      </c>
      <c r="P59" s="23">
        <f>+'studijų vietų sk. įvedimas'!P69</f>
        <v>0</v>
      </c>
      <c r="Q59" s="23">
        <f>+'studijų vietų sk. įvedimas'!Q69</f>
        <v>0</v>
      </c>
      <c r="R59" s="23">
        <f>+'studijų vietų sk. įvedimas'!R69</f>
        <v>0</v>
      </c>
      <c r="S59" s="23">
        <f>+'studijų vietų sk. įvedimas'!S69</f>
        <v>0</v>
      </c>
      <c r="T59" s="23">
        <f>+'studijų vietų sk. įvedimas'!T69</f>
        <v>0</v>
      </c>
    </row>
    <row r="60" spans="2:20">
      <c r="B60" s="44" t="s">
        <v>73</v>
      </c>
      <c r="C60" s="22">
        <v>0</v>
      </c>
      <c r="D60" s="22">
        <v>0</v>
      </c>
      <c r="E60" s="22">
        <v>10</v>
      </c>
      <c r="F60" s="22">
        <v>19</v>
      </c>
      <c r="G60" s="22">
        <v>18</v>
      </c>
      <c r="H60" s="22">
        <v>21</v>
      </c>
      <c r="I60" s="22">
        <v>19</v>
      </c>
      <c r="J60" s="22">
        <v>20</v>
      </c>
      <c r="K60">
        <v>15</v>
      </c>
      <c r="L60" s="22">
        <v>11</v>
      </c>
      <c r="M60" s="23">
        <f>+'studijų vietų sk. įvedimas'!M70</f>
        <v>11</v>
      </c>
      <c r="N60" s="23">
        <f>+'studijų vietų sk. įvedimas'!N70</f>
        <v>11</v>
      </c>
      <c r="O60" s="23">
        <f>+'studijų vietų sk. įvedimas'!O70</f>
        <v>11</v>
      </c>
      <c r="P60" s="23">
        <f>+'studijų vietų sk. įvedimas'!P70</f>
        <v>11</v>
      </c>
      <c r="Q60" s="23">
        <f>+'studijų vietų sk. įvedimas'!Q70</f>
        <v>11</v>
      </c>
      <c r="R60" s="23">
        <f>+'studijų vietų sk. įvedimas'!R70</f>
        <v>11</v>
      </c>
      <c r="S60" s="23">
        <f>+'studijų vietų sk. įvedimas'!S70</f>
        <v>11</v>
      </c>
      <c r="T60" s="23">
        <f>+'studijų vietų sk. įvedimas'!T70</f>
        <v>11</v>
      </c>
    </row>
    <row r="61" spans="2:20">
      <c r="B61" s="21" t="s">
        <v>17</v>
      </c>
      <c r="C61" s="22">
        <v>2</v>
      </c>
      <c r="D61" s="22">
        <v>2</v>
      </c>
      <c r="E61" s="22">
        <v>2</v>
      </c>
      <c r="F61" s="22">
        <v>2</v>
      </c>
      <c r="G61" s="22">
        <v>3</v>
      </c>
      <c r="H61" s="22">
        <v>3</v>
      </c>
      <c r="I61" s="22">
        <v>2</v>
      </c>
      <c r="J61" s="22">
        <v>2</v>
      </c>
      <c r="K61">
        <v>2</v>
      </c>
      <c r="L61" s="22">
        <v>2</v>
      </c>
      <c r="M61" s="23">
        <f>+'studijų vietų sk. įvedimas'!M71</f>
        <v>2</v>
      </c>
      <c r="N61" s="23">
        <f>+'studijų vietų sk. įvedimas'!N71</f>
        <v>2</v>
      </c>
      <c r="O61" s="23">
        <f>+'studijų vietų sk. įvedimas'!O71</f>
        <v>2</v>
      </c>
      <c r="P61" s="23">
        <f>+'studijų vietų sk. įvedimas'!P71</f>
        <v>2</v>
      </c>
      <c r="Q61" s="23">
        <f>+'studijų vietų sk. įvedimas'!Q71</f>
        <v>2</v>
      </c>
      <c r="R61" s="23">
        <f>+'studijų vietų sk. įvedimas'!R71</f>
        <v>2</v>
      </c>
      <c r="S61" s="23">
        <f>+'studijų vietų sk. įvedimas'!S71</f>
        <v>2</v>
      </c>
      <c r="T61" s="23">
        <f>+'studijų vietų sk. įvedimas'!T71</f>
        <v>2</v>
      </c>
    </row>
    <row r="62" spans="2:20">
      <c r="B62" s="21" t="s">
        <v>27</v>
      </c>
      <c r="C62" s="22">
        <v>5</v>
      </c>
      <c r="D62" s="22">
        <v>4</v>
      </c>
      <c r="E62" s="22">
        <v>3</v>
      </c>
      <c r="F62" s="22">
        <v>4</v>
      </c>
      <c r="G62" s="22">
        <v>2</v>
      </c>
      <c r="H62" s="22">
        <v>3</v>
      </c>
      <c r="I62" s="22">
        <v>1</v>
      </c>
      <c r="J62" s="22">
        <v>2</v>
      </c>
      <c r="K62">
        <v>2</v>
      </c>
      <c r="L62" s="22">
        <v>2</v>
      </c>
      <c r="M62" s="23">
        <f>+'studijų vietų sk. įvedimas'!M72</f>
        <v>2</v>
      </c>
      <c r="N62" s="23">
        <f>+'studijų vietų sk. įvedimas'!N72</f>
        <v>2</v>
      </c>
      <c r="O62" s="23">
        <f>+'studijų vietų sk. įvedimas'!O72</f>
        <v>2</v>
      </c>
      <c r="P62" s="23">
        <f>+'studijų vietų sk. įvedimas'!P72</f>
        <v>2</v>
      </c>
      <c r="Q62" s="23">
        <f>+'studijų vietų sk. įvedimas'!Q72</f>
        <v>2</v>
      </c>
      <c r="R62" s="23">
        <f>+'studijų vietų sk. įvedimas'!R72</f>
        <v>2</v>
      </c>
      <c r="S62" s="23">
        <f>+'studijų vietų sk. įvedimas'!S72</f>
        <v>2</v>
      </c>
      <c r="T62" s="23">
        <f>+'studijų vietų sk. įvedimas'!T72</f>
        <v>2</v>
      </c>
    </row>
    <row r="63" spans="2:20">
      <c r="B63" s="25" t="s">
        <v>44</v>
      </c>
      <c r="C63" s="22">
        <v>0</v>
      </c>
      <c r="D63" s="22">
        <v>0</v>
      </c>
      <c r="E63" s="22">
        <v>0</v>
      </c>
      <c r="F63" s="22">
        <v>1</v>
      </c>
      <c r="G63" s="22">
        <v>2</v>
      </c>
      <c r="H63" s="22">
        <v>2</v>
      </c>
      <c r="I63" s="22">
        <v>2</v>
      </c>
      <c r="J63" s="22">
        <v>1</v>
      </c>
      <c r="K63">
        <v>1</v>
      </c>
      <c r="L63" s="22">
        <v>1</v>
      </c>
      <c r="M63" s="23">
        <f>+'studijų vietų sk. įvedimas'!M73</f>
        <v>1</v>
      </c>
      <c r="N63" s="23">
        <f>+'studijų vietų sk. įvedimas'!N73</f>
        <v>1</v>
      </c>
      <c r="O63" s="23">
        <f>+'studijų vietų sk. įvedimas'!O73</f>
        <v>1</v>
      </c>
      <c r="P63" s="23">
        <f>+'studijų vietų sk. įvedimas'!P73</f>
        <v>1</v>
      </c>
      <c r="Q63" s="23">
        <f>+'studijų vietų sk. įvedimas'!Q73</f>
        <v>1</v>
      </c>
      <c r="R63" s="23">
        <f>+'studijų vietų sk. įvedimas'!R73</f>
        <v>1</v>
      </c>
      <c r="S63" s="23">
        <f>+'studijų vietų sk. įvedimas'!S73</f>
        <v>1</v>
      </c>
      <c r="T63" s="23">
        <f>+'studijų vietų sk. įvedimas'!T73</f>
        <v>1</v>
      </c>
    </row>
    <row r="64" spans="2:20">
      <c r="B64" s="21" t="s">
        <v>54</v>
      </c>
      <c r="C64" s="22">
        <v>1</v>
      </c>
      <c r="D64" s="22">
        <v>2</v>
      </c>
      <c r="E64" s="22">
        <v>2</v>
      </c>
      <c r="F64" s="22">
        <v>2</v>
      </c>
      <c r="G64" s="22">
        <v>2</v>
      </c>
      <c r="H64" s="22">
        <v>2</v>
      </c>
      <c r="I64" s="22">
        <v>2</v>
      </c>
      <c r="J64" s="22">
        <v>3</v>
      </c>
      <c r="K64">
        <v>1</v>
      </c>
      <c r="L64" s="22">
        <v>2</v>
      </c>
      <c r="M64" s="23">
        <f>+'studijų vietų sk. įvedimas'!M74</f>
        <v>2</v>
      </c>
      <c r="N64" s="23">
        <f>+'studijų vietų sk. įvedimas'!N74</f>
        <v>2</v>
      </c>
      <c r="O64" s="23">
        <f>+'studijų vietų sk. įvedimas'!O74</f>
        <v>2</v>
      </c>
      <c r="P64" s="23">
        <f>+'studijų vietų sk. įvedimas'!P74</f>
        <v>2</v>
      </c>
      <c r="Q64" s="23">
        <f>+'studijų vietų sk. įvedimas'!Q74</f>
        <v>2</v>
      </c>
      <c r="R64" s="23">
        <f>+'studijų vietų sk. įvedimas'!R74</f>
        <v>2</v>
      </c>
      <c r="S64" s="23">
        <f>+'studijų vietų sk. įvedimas'!S74</f>
        <v>2</v>
      </c>
      <c r="T64" s="23">
        <f>+'studijų vietų sk. įvedimas'!T74</f>
        <v>2</v>
      </c>
    </row>
    <row r="65" spans="1:20">
      <c r="B65" s="21" t="s">
        <v>3</v>
      </c>
      <c r="C65" s="22">
        <v>2</v>
      </c>
      <c r="D65" s="22">
        <v>5</v>
      </c>
      <c r="E65" s="22">
        <v>2</v>
      </c>
      <c r="F65" s="22">
        <v>4</v>
      </c>
      <c r="G65" s="22">
        <v>4</v>
      </c>
      <c r="H65" s="22">
        <v>7</v>
      </c>
      <c r="I65" s="22">
        <v>4</v>
      </c>
      <c r="J65" s="22">
        <v>6</v>
      </c>
      <c r="K65">
        <v>6</v>
      </c>
      <c r="L65" s="22">
        <v>6</v>
      </c>
      <c r="M65" s="23">
        <f>+'studijų vietų sk. įvedimas'!M75</f>
        <v>6</v>
      </c>
      <c r="N65" s="23">
        <f>+'studijų vietų sk. įvedimas'!N75</f>
        <v>6</v>
      </c>
      <c r="O65" s="23">
        <f>+'studijų vietų sk. įvedimas'!O75</f>
        <v>6</v>
      </c>
      <c r="P65" s="23">
        <f>+'studijų vietų sk. įvedimas'!P75</f>
        <v>6</v>
      </c>
      <c r="Q65" s="23">
        <f>+'studijų vietų sk. įvedimas'!Q75</f>
        <v>6</v>
      </c>
      <c r="R65" s="23">
        <f>+'studijų vietų sk. įvedimas'!R75</f>
        <v>6</v>
      </c>
      <c r="S65" s="23">
        <f>+'studijų vietų sk. įvedimas'!S75</f>
        <v>6</v>
      </c>
      <c r="T65" s="23">
        <f>+'studijų vietų sk. įvedimas'!T75</f>
        <v>6</v>
      </c>
    </row>
    <row r="66" spans="1:20">
      <c r="B66" s="21" t="s">
        <v>1</v>
      </c>
      <c r="C66" s="22">
        <v>24</v>
      </c>
      <c r="D66" s="22">
        <v>23</v>
      </c>
      <c r="E66" s="22">
        <v>28</v>
      </c>
      <c r="F66" s="22">
        <v>30</v>
      </c>
      <c r="G66" s="22">
        <v>29</v>
      </c>
      <c r="H66" s="22">
        <v>27</v>
      </c>
      <c r="I66" s="22">
        <v>34</v>
      </c>
      <c r="J66" s="22">
        <v>33</v>
      </c>
      <c r="K66">
        <v>21</v>
      </c>
      <c r="L66" s="22">
        <v>20</v>
      </c>
      <c r="M66" s="23">
        <f>+'studijų vietų sk. įvedimas'!M76</f>
        <v>20</v>
      </c>
      <c r="N66" s="23">
        <f>+'studijų vietų sk. įvedimas'!N76</f>
        <v>20</v>
      </c>
      <c r="O66" s="23">
        <f>+'studijų vietų sk. įvedimas'!O76</f>
        <v>20</v>
      </c>
      <c r="P66" s="23">
        <f>+'studijų vietų sk. įvedimas'!P76</f>
        <v>20</v>
      </c>
      <c r="Q66" s="23">
        <f>+'studijų vietų sk. įvedimas'!Q76</f>
        <v>20</v>
      </c>
      <c r="R66" s="23">
        <f>+'studijų vietų sk. įvedimas'!R76</f>
        <v>20</v>
      </c>
      <c r="S66" s="23">
        <f>+'studijų vietų sk. įvedimas'!S76</f>
        <v>20</v>
      </c>
      <c r="T66" s="23">
        <f>+'studijų vietų sk. įvedimas'!T76</f>
        <v>20</v>
      </c>
    </row>
    <row r="67" spans="1:20">
      <c r="B67" s="21" t="s">
        <v>150</v>
      </c>
      <c r="C67" s="22"/>
      <c r="D67" s="22"/>
      <c r="E67" s="22"/>
      <c r="F67" s="22"/>
      <c r="G67" s="22"/>
      <c r="H67" s="22"/>
      <c r="I67" s="22"/>
      <c r="J67" s="22"/>
      <c r="L67" s="22"/>
      <c r="M67" s="23">
        <f>+'studijų vietų sk. įvedimas'!M77</f>
        <v>0</v>
      </c>
      <c r="N67" s="23">
        <f>+'studijų vietų sk. įvedimas'!N77</f>
        <v>0</v>
      </c>
      <c r="O67" s="23">
        <f>+'studijų vietų sk. įvedimas'!O77</f>
        <v>0</v>
      </c>
      <c r="P67" s="23">
        <f>+'studijų vietų sk. įvedimas'!P77</f>
        <v>0</v>
      </c>
      <c r="Q67" s="23">
        <f>+'studijų vietų sk. įvedimas'!Q77</f>
        <v>0</v>
      </c>
      <c r="R67" s="23">
        <f>+'studijų vietų sk. įvedimas'!R77</f>
        <v>0</v>
      </c>
      <c r="S67" s="23">
        <f>+'studijų vietų sk. įvedimas'!S77</f>
        <v>0</v>
      </c>
      <c r="T67" s="23">
        <f>+'studijų vietų sk. įvedimas'!T77</f>
        <v>0</v>
      </c>
    </row>
    <row r="69" spans="1:20">
      <c r="A69" s="26" t="s">
        <v>129</v>
      </c>
      <c r="C69" t="s">
        <v>130</v>
      </c>
    </row>
    <row r="70" spans="1:20">
      <c r="A70">
        <v>2011</v>
      </c>
      <c r="B70" t="s">
        <v>131</v>
      </c>
      <c r="C70">
        <v>2014</v>
      </c>
      <c r="D70">
        <v>2015</v>
      </c>
      <c r="E70">
        <v>2016</v>
      </c>
      <c r="F70">
        <v>2017</v>
      </c>
      <c r="G70">
        <v>2018</v>
      </c>
      <c r="H70" t="s">
        <v>202</v>
      </c>
      <c r="I70" t="s">
        <v>203</v>
      </c>
      <c r="K70" t="s">
        <v>132</v>
      </c>
      <c r="L70" t="s">
        <v>133</v>
      </c>
      <c r="M70" t="s">
        <v>134</v>
      </c>
      <c r="N70" t="s">
        <v>135</v>
      </c>
      <c r="O70" t="s">
        <v>136</v>
      </c>
      <c r="P70" t="s">
        <v>74</v>
      </c>
    </row>
    <row r="71" spans="1:20">
      <c r="A71" s="21" t="s">
        <v>37</v>
      </c>
      <c r="B71" s="22">
        <f>+C2</f>
        <v>6</v>
      </c>
      <c r="C71" s="22"/>
      <c r="D71" s="22"/>
      <c r="E71" s="22"/>
      <c r="F71" s="22">
        <v>3</v>
      </c>
      <c r="G71" s="22"/>
      <c r="H71" s="22"/>
      <c r="I71" s="22"/>
      <c r="K71" s="12">
        <f>+C71/$B71</f>
        <v>0</v>
      </c>
      <c r="L71" s="12">
        <f t="shared" ref="L71:O87" si="0">+D71/$B71</f>
        <v>0</v>
      </c>
      <c r="M71" s="12">
        <f t="shared" si="0"/>
        <v>0</v>
      </c>
      <c r="N71" s="12">
        <f t="shared" si="0"/>
        <v>0.5</v>
      </c>
      <c r="O71" s="12">
        <f>+G71/$B71</f>
        <v>0</v>
      </c>
      <c r="P71" s="32">
        <f>+SUM(K71:O71)</f>
        <v>0.5</v>
      </c>
      <c r="R71" s="12"/>
    </row>
    <row r="72" spans="1:20">
      <c r="A72" s="21" t="s">
        <v>11</v>
      </c>
      <c r="B72" s="22">
        <f t="shared" ref="B72:B135" si="1">+C3</f>
        <v>2</v>
      </c>
      <c r="C72" s="22"/>
      <c r="D72" s="22"/>
      <c r="E72" s="22">
        <v>1</v>
      </c>
      <c r="F72" s="22"/>
      <c r="G72" s="22"/>
      <c r="H72" s="22"/>
      <c r="I72" s="22"/>
      <c r="K72" s="12">
        <f t="shared" ref="K72:O128" si="2">+C72/$B72</f>
        <v>0</v>
      </c>
      <c r="L72" s="12">
        <f t="shared" si="0"/>
        <v>0</v>
      </c>
      <c r="M72" s="12">
        <f t="shared" si="0"/>
        <v>0.5</v>
      </c>
      <c r="N72" s="12">
        <f t="shared" si="0"/>
        <v>0</v>
      </c>
      <c r="O72" s="12">
        <f t="shared" si="0"/>
        <v>0</v>
      </c>
      <c r="P72" s="32">
        <f t="shared" ref="P72:P135" si="3">+SUM(K72:O72)</f>
        <v>0.5</v>
      </c>
      <c r="R72" s="12"/>
    </row>
    <row r="73" spans="1:20">
      <c r="A73" s="21" t="s">
        <v>25</v>
      </c>
      <c r="B73" s="22">
        <f t="shared" si="1"/>
        <v>10</v>
      </c>
      <c r="C73" s="22"/>
      <c r="D73" s="22">
        <v>4</v>
      </c>
      <c r="E73" s="22"/>
      <c r="F73" s="22">
        <v>1</v>
      </c>
      <c r="G73" s="22"/>
      <c r="H73" s="22">
        <v>1</v>
      </c>
      <c r="I73" s="22"/>
      <c r="K73" s="12">
        <f t="shared" si="2"/>
        <v>0</v>
      </c>
      <c r="L73" s="12">
        <f t="shared" si="0"/>
        <v>0.4</v>
      </c>
      <c r="M73" s="12">
        <f t="shared" si="0"/>
        <v>0</v>
      </c>
      <c r="N73" s="12">
        <f t="shared" si="0"/>
        <v>0.1</v>
      </c>
      <c r="O73" s="12">
        <f t="shared" si="0"/>
        <v>0</v>
      </c>
      <c r="P73" s="32">
        <f t="shared" si="3"/>
        <v>0.5</v>
      </c>
      <c r="R73" s="12"/>
    </row>
    <row r="74" spans="1:20">
      <c r="A74" s="48" t="s">
        <v>13</v>
      </c>
      <c r="B74" s="22">
        <f t="shared" si="1"/>
        <v>13</v>
      </c>
      <c r="C74" s="22">
        <v>2</v>
      </c>
      <c r="D74" s="22"/>
      <c r="E74" s="22">
        <v>6</v>
      </c>
      <c r="F74" s="22">
        <v>2</v>
      </c>
      <c r="G74" s="22">
        <v>1</v>
      </c>
      <c r="H74" s="22"/>
      <c r="I74" s="22"/>
      <c r="K74" s="12">
        <f t="shared" ref="K74" si="4">+C74/$B74</f>
        <v>0.15384615384615385</v>
      </c>
      <c r="L74" s="12">
        <f t="shared" ref="L74" si="5">+D74/$B74</f>
        <v>0</v>
      </c>
      <c r="M74" s="12">
        <f t="shared" ref="M74" si="6">+E74/$B74</f>
        <v>0.46153846153846156</v>
      </c>
      <c r="N74" s="12">
        <f t="shared" ref="N74" si="7">+F74/$B74</f>
        <v>0.15384615384615385</v>
      </c>
      <c r="O74" s="12">
        <f t="shared" ref="O74" si="8">+G74/$B74</f>
        <v>7.6923076923076927E-2</v>
      </c>
      <c r="P74" s="32">
        <f t="shared" ref="P74" si="9">+SUM(K74:O74)</f>
        <v>0.84615384615384626</v>
      </c>
      <c r="R74" s="12"/>
    </row>
    <row r="75" spans="1:20">
      <c r="A75" s="21" t="s">
        <v>33</v>
      </c>
      <c r="B75" s="22">
        <f t="shared" si="1"/>
        <v>3</v>
      </c>
      <c r="C75" s="22"/>
      <c r="D75" s="22"/>
      <c r="E75" s="22">
        <v>1</v>
      </c>
      <c r="F75" s="22"/>
      <c r="G75" s="22"/>
      <c r="H75" s="22"/>
      <c r="I75" s="22"/>
      <c r="K75" s="12">
        <f t="shared" si="2"/>
        <v>0</v>
      </c>
      <c r="L75" s="12">
        <f t="shared" si="0"/>
        <v>0</v>
      </c>
      <c r="M75" s="12">
        <f t="shared" si="0"/>
        <v>0.33333333333333331</v>
      </c>
      <c r="N75" s="12">
        <f t="shared" si="0"/>
        <v>0</v>
      </c>
      <c r="O75" s="12">
        <f t="shared" si="0"/>
        <v>0</v>
      </c>
      <c r="P75" s="32">
        <f t="shared" si="3"/>
        <v>0.33333333333333331</v>
      </c>
      <c r="R75" s="12"/>
    </row>
    <row r="76" spans="1:20">
      <c r="A76" s="21" t="s">
        <v>58</v>
      </c>
      <c r="B76" s="22">
        <f t="shared" si="1"/>
        <v>24</v>
      </c>
      <c r="C76" s="22">
        <v>1</v>
      </c>
      <c r="D76" s="22"/>
      <c r="E76" s="22">
        <v>14</v>
      </c>
      <c r="F76" s="22">
        <v>3</v>
      </c>
      <c r="G76" s="22">
        <v>3</v>
      </c>
      <c r="H76" s="22">
        <v>2</v>
      </c>
      <c r="I76" s="22"/>
      <c r="K76" s="12">
        <f t="shared" si="2"/>
        <v>4.1666666666666664E-2</v>
      </c>
      <c r="L76" s="12">
        <f t="shared" si="0"/>
        <v>0</v>
      </c>
      <c r="M76" s="12">
        <f t="shared" si="0"/>
        <v>0.58333333333333337</v>
      </c>
      <c r="N76" s="12">
        <f t="shared" si="0"/>
        <v>0.125</v>
      </c>
      <c r="O76" s="12">
        <f t="shared" si="0"/>
        <v>0.125</v>
      </c>
      <c r="P76" s="32">
        <f t="shared" si="3"/>
        <v>0.875</v>
      </c>
      <c r="R76" s="12"/>
    </row>
    <row r="77" spans="1:20">
      <c r="A77" s="21" t="s">
        <v>31</v>
      </c>
      <c r="B77" s="22">
        <f t="shared" si="1"/>
        <v>5</v>
      </c>
      <c r="C77" s="22"/>
      <c r="D77" s="22">
        <v>3</v>
      </c>
      <c r="E77" s="22"/>
      <c r="F77" s="22"/>
      <c r="G77" s="22"/>
      <c r="H77" s="22"/>
      <c r="I77" s="22"/>
      <c r="K77" s="12">
        <f t="shared" si="2"/>
        <v>0</v>
      </c>
      <c r="L77" s="12">
        <f t="shared" si="0"/>
        <v>0.6</v>
      </c>
      <c r="M77" s="12">
        <f t="shared" si="0"/>
        <v>0</v>
      </c>
      <c r="N77" s="12">
        <f t="shared" si="0"/>
        <v>0</v>
      </c>
      <c r="O77" s="12">
        <f t="shared" si="0"/>
        <v>0</v>
      </c>
      <c r="P77" s="32">
        <f t="shared" si="3"/>
        <v>0.6</v>
      </c>
      <c r="R77" s="12"/>
    </row>
    <row r="78" spans="1:20">
      <c r="A78" s="21" t="s">
        <v>14</v>
      </c>
      <c r="B78" s="22">
        <f t="shared" si="1"/>
        <v>16</v>
      </c>
      <c r="C78" s="22"/>
      <c r="D78" s="22"/>
      <c r="E78" s="22"/>
      <c r="F78" s="22">
        <v>11</v>
      </c>
      <c r="G78" s="22"/>
      <c r="H78" s="22">
        <v>1</v>
      </c>
      <c r="I78" s="22">
        <v>2</v>
      </c>
      <c r="K78" s="12">
        <f t="shared" si="2"/>
        <v>0</v>
      </c>
      <c r="L78" s="12">
        <f t="shared" si="0"/>
        <v>0</v>
      </c>
      <c r="M78" s="12">
        <f t="shared" si="0"/>
        <v>0</v>
      </c>
      <c r="N78" s="12">
        <f t="shared" si="0"/>
        <v>0.6875</v>
      </c>
      <c r="O78" s="12">
        <f t="shared" si="0"/>
        <v>0</v>
      </c>
      <c r="P78" s="32">
        <f t="shared" si="3"/>
        <v>0.6875</v>
      </c>
      <c r="R78" s="12"/>
    </row>
    <row r="79" spans="1:20">
      <c r="A79" s="21" t="s">
        <v>5</v>
      </c>
      <c r="B79" s="22">
        <f t="shared" si="1"/>
        <v>5</v>
      </c>
      <c r="C79" s="22"/>
      <c r="D79" s="22"/>
      <c r="E79" s="22">
        <v>3</v>
      </c>
      <c r="F79" s="22">
        <v>2</v>
      </c>
      <c r="G79" s="22"/>
      <c r="H79" s="22"/>
      <c r="I79" s="22"/>
      <c r="K79" s="12">
        <f t="shared" si="2"/>
        <v>0</v>
      </c>
      <c r="L79" s="12">
        <f t="shared" si="0"/>
        <v>0</v>
      </c>
      <c r="M79" s="12">
        <f t="shared" si="0"/>
        <v>0.6</v>
      </c>
      <c r="N79" s="12">
        <f t="shared" si="0"/>
        <v>0.4</v>
      </c>
      <c r="O79" s="12">
        <f t="shared" si="0"/>
        <v>0</v>
      </c>
      <c r="P79" s="32">
        <f t="shared" si="3"/>
        <v>1</v>
      </c>
      <c r="R79" s="12"/>
    </row>
    <row r="80" spans="1:20">
      <c r="A80" s="21" t="s">
        <v>30</v>
      </c>
      <c r="B80" s="22">
        <f t="shared" si="1"/>
        <v>1</v>
      </c>
      <c r="C80" s="22"/>
      <c r="D80" s="22">
        <v>1</v>
      </c>
      <c r="E80" s="22"/>
      <c r="F80" s="22"/>
      <c r="G80" s="22"/>
      <c r="H80" s="22"/>
      <c r="I80" s="22"/>
      <c r="K80" s="12">
        <f t="shared" si="2"/>
        <v>0</v>
      </c>
      <c r="L80" s="12">
        <f t="shared" si="0"/>
        <v>1</v>
      </c>
      <c r="M80" s="12">
        <f t="shared" si="0"/>
        <v>0</v>
      </c>
      <c r="N80" s="12">
        <f t="shared" si="0"/>
        <v>0</v>
      </c>
      <c r="O80" s="12">
        <f t="shared" si="0"/>
        <v>0</v>
      </c>
      <c r="P80" s="32">
        <f t="shared" si="3"/>
        <v>1</v>
      </c>
      <c r="R80" s="12"/>
    </row>
    <row r="81" spans="1:18">
      <c r="A81" s="21" t="s">
        <v>67</v>
      </c>
      <c r="B81" s="22">
        <f t="shared" si="1"/>
        <v>6</v>
      </c>
      <c r="C81" s="22"/>
      <c r="D81" s="22">
        <v>4</v>
      </c>
      <c r="E81" s="22">
        <v>2</v>
      </c>
      <c r="F81" s="22"/>
      <c r="G81" s="22"/>
      <c r="H81" s="22"/>
      <c r="I81" s="22">
        <v>1</v>
      </c>
      <c r="K81" s="12">
        <f t="shared" si="2"/>
        <v>0</v>
      </c>
      <c r="L81" s="12">
        <f t="shared" si="0"/>
        <v>0.66666666666666663</v>
      </c>
      <c r="M81" s="12">
        <f t="shared" si="0"/>
        <v>0.33333333333333331</v>
      </c>
      <c r="N81" s="12">
        <f t="shared" si="0"/>
        <v>0</v>
      </c>
      <c r="O81" s="12">
        <f t="shared" si="0"/>
        <v>0</v>
      </c>
      <c r="P81" s="32">
        <f t="shared" si="3"/>
        <v>1</v>
      </c>
      <c r="R81" s="12"/>
    </row>
    <row r="82" spans="1:18">
      <c r="A82" s="21" t="s">
        <v>19</v>
      </c>
      <c r="B82" s="22">
        <f t="shared" si="1"/>
        <v>4</v>
      </c>
      <c r="C82" s="22"/>
      <c r="D82" s="22"/>
      <c r="E82" s="22">
        <v>3</v>
      </c>
      <c r="F82" s="22"/>
      <c r="G82" s="22"/>
      <c r="H82" s="22"/>
      <c r="I82" s="22">
        <v>1</v>
      </c>
      <c r="K82" s="12">
        <f t="shared" si="2"/>
        <v>0</v>
      </c>
      <c r="L82" s="12">
        <f t="shared" si="0"/>
        <v>0</v>
      </c>
      <c r="M82" s="12">
        <f t="shared" si="0"/>
        <v>0.75</v>
      </c>
      <c r="N82" s="12">
        <f t="shared" si="0"/>
        <v>0</v>
      </c>
      <c r="O82" s="12">
        <f t="shared" si="0"/>
        <v>0</v>
      </c>
      <c r="P82" s="32">
        <f t="shared" si="3"/>
        <v>0.75</v>
      </c>
      <c r="R82" s="12"/>
    </row>
    <row r="83" spans="1:18">
      <c r="A83" s="21" t="s">
        <v>20</v>
      </c>
      <c r="B83" s="22">
        <f t="shared" si="1"/>
        <v>4</v>
      </c>
      <c r="C83" s="22"/>
      <c r="D83" s="22"/>
      <c r="E83" s="22">
        <v>2</v>
      </c>
      <c r="F83" s="22">
        <v>1</v>
      </c>
      <c r="G83" s="22"/>
      <c r="H83" s="22"/>
      <c r="I83" s="22"/>
      <c r="K83" s="12">
        <f t="shared" si="2"/>
        <v>0</v>
      </c>
      <c r="L83" s="12">
        <f t="shared" si="0"/>
        <v>0</v>
      </c>
      <c r="M83" s="12">
        <f t="shared" si="0"/>
        <v>0.5</v>
      </c>
      <c r="N83" s="12">
        <f t="shared" si="0"/>
        <v>0.25</v>
      </c>
      <c r="O83" s="12">
        <f t="shared" si="0"/>
        <v>0</v>
      </c>
      <c r="P83" s="32">
        <f t="shared" si="3"/>
        <v>0.75</v>
      </c>
      <c r="R83" s="12"/>
    </row>
    <row r="84" spans="1:18">
      <c r="A84" s="21" t="s">
        <v>64</v>
      </c>
      <c r="B84" s="22">
        <f t="shared" si="1"/>
        <v>1</v>
      </c>
      <c r="C84" s="22"/>
      <c r="D84" s="22"/>
      <c r="E84" s="22"/>
      <c r="F84" s="22"/>
      <c r="G84" s="22"/>
      <c r="H84" s="22"/>
      <c r="I84" s="22"/>
      <c r="K84" s="12">
        <f t="shared" si="2"/>
        <v>0</v>
      </c>
      <c r="L84" s="12">
        <f t="shared" si="0"/>
        <v>0</v>
      </c>
      <c r="M84" s="12">
        <f t="shared" si="0"/>
        <v>0</v>
      </c>
      <c r="N84" s="12">
        <f t="shared" si="0"/>
        <v>0</v>
      </c>
      <c r="O84" s="12">
        <f t="shared" si="0"/>
        <v>0</v>
      </c>
      <c r="P84" s="32">
        <f t="shared" si="3"/>
        <v>0</v>
      </c>
      <c r="R84" s="12"/>
    </row>
    <row r="85" spans="1:18">
      <c r="A85" s="21" t="s">
        <v>71</v>
      </c>
      <c r="B85" s="22">
        <f t="shared" si="1"/>
        <v>2</v>
      </c>
      <c r="C85" s="22"/>
      <c r="D85" s="22"/>
      <c r="E85" s="22"/>
      <c r="F85" s="22"/>
      <c r="G85" s="22"/>
      <c r="H85" s="22"/>
      <c r="I85" s="22"/>
      <c r="K85" s="12">
        <f t="shared" si="2"/>
        <v>0</v>
      </c>
      <c r="L85" s="12">
        <f t="shared" si="0"/>
        <v>0</v>
      </c>
      <c r="M85" s="12">
        <f t="shared" si="0"/>
        <v>0</v>
      </c>
      <c r="N85" s="12">
        <f t="shared" si="0"/>
        <v>0</v>
      </c>
      <c r="O85" s="12">
        <f t="shared" si="0"/>
        <v>0</v>
      </c>
      <c r="P85" s="32">
        <f t="shared" si="3"/>
        <v>0</v>
      </c>
      <c r="R85" s="12"/>
    </row>
    <row r="86" spans="1:18">
      <c r="A86" s="21" t="s">
        <v>50</v>
      </c>
      <c r="B86" s="22">
        <f t="shared" si="1"/>
        <v>3</v>
      </c>
      <c r="C86" s="22"/>
      <c r="D86" s="22"/>
      <c r="E86" s="22">
        <v>1</v>
      </c>
      <c r="F86" s="22"/>
      <c r="G86" s="22"/>
      <c r="H86" s="22"/>
      <c r="I86" s="22"/>
      <c r="K86" s="12">
        <f t="shared" si="2"/>
        <v>0</v>
      </c>
      <c r="L86" s="12">
        <f t="shared" si="0"/>
        <v>0</v>
      </c>
      <c r="M86" s="12">
        <f t="shared" si="0"/>
        <v>0.33333333333333331</v>
      </c>
      <c r="N86" s="12">
        <f t="shared" si="0"/>
        <v>0</v>
      </c>
      <c r="O86" s="12">
        <f t="shared" si="0"/>
        <v>0</v>
      </c>
      <c r="P86" s="32">
        <f t="shared" si="3"/>
        <v>0.33333333333333331</v>
      </c>
      <c r="R86" s="12"/>
    </row>
    <row r="87" spans="1:18">
      <c r="A87" s="21" t="s">
        <v>7</v>
      </c>
      <c r="B87" s="22">
        <f t="shared" si="1"/>
        <v>2</v>
      </c>
      <c r="C87" s="22"/>
      <c r="D87" s="22"/>
      <c r="E87" s="22">
        <v>2</v>
      </c>
      <c r="F87" s="22"/>
      <c r="G87" s="22"/>
      <c r="H87" s="22"/>
      <c r="I87" s="22"/>
      <c r="K87" s="12">
        <f t="shared" si="2"/>
        <v>0</v>
      </c>
      <c r="L87" s="12">
        <f t="shared" si="0"/>
        <v>0</v>
      </c>
      <c r="M87" s="12">
        <f t="shared" si="0"/>
        <v>1</v>
      </c>
      <c r="N87" s="12">
        <f t="shared" si="0"/>
        <v>0</v>
      </c>
      <c r="O87" s="12">
        <f t="shared" si="0"/>
        <v>0</v>
      </c>
      <c r="P87" s="32">
        <f t="shared" si="3"/>
        <v>1</v>
      </c>
      <c r="R87" s="12"/>
    </row>
    <row r="88" spans="1:18">
      <c r="A88" s="21" t="s">
        <v>8</v>
      </c>
      <c r="B88" s="22">
        <f t="shared" si="1"/>
        <v>11</v>
      </c>
      <c r="C88" s="22">
        <v>2</v>
      </c>
      <c r="D88" s="22">
        <v>1</v>
      </c>
      <c r="E88" s="22">
        <v>7</v>
      </c>
      <c r="F88" s="22"/>
      <c r="G88" s="22">
        <v>2</v>
      </c>
      <c r="H88" s="22"/>
      <c r="I88" s="22"/>
      <c r="K88" s="12">
        <f t="shared" si="2"/>
        <v>0.18181818181818182</v>
      </c>
      <c r="L88" s="12">
        <f t="shared" si="2"/>
        <v>9.0909090909090912E-2</v>
      </c>
      <c r="M88" s="12">
        <f t="shared" si="2"/>
        <v>0.63636363636363635</v>
      </c>
      <c r="N88" s="12">
        <f t="shared" si="2"/>
        <v>0</v>
      </c>
      <c r="O88" s="12">
        <f t="shared" si="2"/>
        <v>0.18181818181818182</v>
      </c>
      <c r="P88" s="32">
        <f t="shared" si="3"/>
        <v>1.0909090909090908</v>
      </c>
      <c r="R88" s="12"/>
    </row>
    <row r="89" spans="1:18">
      <c r="A89" s="21" t="s">
        <v>72</v>
      </c>
      <c r="B89" s="22">
        <f t="shared" si="1"/>
        <v>0</v>
      </c>
      <c r="C89" s="22"/>
      <c r="D89" s="22"/>
      <c r="E89" s="22"/>
      <c r="F89" s="22"/>
      <c r="G89" s="22"/>
      <c r="H89" s="22"/>
      <c r="I89" s="22"/>
      <c r="K89" s="61"/>
      <c r="L89" s="61"/>
      <c r="M89" s="61"/>
      <c r="N89" s="61"/>
      <c r="O89" s="61"/>
      <c r="P89" s="62"/>
      <c r="R89" s="12"/>
    </row>
    <row r="90" spans="1:18">
      <c r="A90" s="21" t="s">
        <v>53</v>
      </c>
      <c r="B90" s="22">
        <f t="shared" si="1"/>
        <v>0</v>
      </c>
      <c r="C90" s="22"/>
      <c r="D90" s="22"/>
      <c r="E90" s="22"/>
      <c r="F90" s="22"/>
      <c r="G90" s="22"/>
      <c r="H90" s="22"/>
      <c r="I90" s="22"/>
      <c r="K90" s="61"/>
      <c r="L90" s="61"/>
      <c r="M90" s="61"/>
      <c r="N90" s="61"/>
      <c r="O90" s="61"/>
      <c r="P90" s="62"/>
      <c r="R90" s="12"/>
    </row>
    <row r="91" spans="1:18">
      <c r="A91" s="21" t="s">
        <v>49</v>
      </c>
      <c r="B91" s="22">
        <f t="shared" si="1"/>
        <v>3</v>
      </c>
      <c r="C91" s="22"/>
      <c r="D91" s="22"/>
      <c r="E91" s="22"/>
      <c r="F91" s="22"/>
      <c r="G91" s="22"/>
      <c r="H91" s="22"/>
      <c r="I91" s="22"/>
      <c r="K91" s="12">
        <f t="shared" si="2"/>
        <v>0</v>
      </c>
      <c r="L91" s="12">
        <f t="shared" si="2"/>
        <v>0</v>
      </c>
      <c r="M91" s="12">
        <f t="shared" si="2"/>
        <v>0</v>
      </c>
      <c r="N91" s="12">
        <f t="shared" si="2"/>
        <v>0</v>
      </c>
      <c r="O91" s="12">
        <f t="shared" si="2"/>
        <v>0</v>
      </c>
      <c r="P91" s="32">
        <f t="shared" si="3"/>
        <v>0</v>
      </c>
      <c r="R91" s="12"/>
    </row>
    <row r="92" spans="1:18">
      <c r="A92" s="21" t="s">
        <v>43</v>
      </c>
      <c r="B92" s="22">
        <f t="shared" si="1"/>
        <v>3</v>
      </c>
      <c r="C92" s="22"/>
      <c r="D92" s="22"/>
      <c r="E92" s="22">
        <v>1</v>
      </c>
      <c r="F92" s="22">
        <v>1</v>
      </c>
      <c r="G92" s="22"/>
      <c r="H92" s="22"/>
      <c r="I92" s="22"/>
      <c r="K92" s="12">
        <f t="shared" si="2"/>
        <v>0</v>
      </c>
      <c r="L92" s="12">
        <f t="shared" si="2"/>
        <v>0</v>
      </c>
      <c r="M92" s="12">
        <f t="shared" si="2"/>
        <v>0.33333333333333331</v>
      </c>
      <c r="N92" s="12">
        <f t="shared" si="2"/>
        <v>0.33333333333333331</v>
      </c>
      <c r="O92" s="12">
        <f t="shared" si="2"/>
        <v>0</v>
      </c>
      <c r="P92" s="32">
        <f t="shared" si="3"/>
        <v>0.66666666666666663</v>
      </c>
      <c r="R92" s="12"/>
    </row>
    <row r="93" spans="1:18">
      <c r="A93" s="21" t="s">
        <v>36</v>
      </c>
      <c r="B93" s="22">
        <f t="shared" si="1"/>
        <v>7</v>
      </c>
      <c r="C93" s="22"/>
      <c r="D93" s="22"/>
      <c r="E93" s="22"/>
      <c r="F93" s="22">
        <v>1</v>
      </c>
      <c r="G93" s="22">
        <v>1</v>
      </c>
      <c r="H93" s="22">
        <v>1</v>
      </c>
      <c r="I93" s="22"/>
      <c r="K93" s="12">
        <f t="shared" si="2"/>
        <v>0</v>
      </c>
      <c r="L93" s="12">
        <f t="shared" si="2"/>
        <v>0</v>
      </c>
      <c r="M93" s="12">
        <f t="shared" si="2"/>
        <v>0</v>
      </c>
      <c r="N93" s="12">
        <f t="shared" si="2"/>
        <v>0.14285714285714285</v>
      </c>
      <c r="O93" s="12">
        <f t="shared" si="2"/>
        <v>0.14285714285714285</v>
      </c>
      <c r="P93" s="32">
        <f t="shared" si="3"/>
        <v>0.2857142857142857</v>
      </c>
      <c r="R93" s="12"/>
    </row>
    <row r="94" spans="1:18">
      <c r="A94" s="21" t="s">
        <v>24</v>
      </c>
      <c r="B94" s="22">
        <f t="shared" si="1"/>
        <v>2</v>
      </c>
      <c r="C94" s="22"/>
      <c r="D94" s="22"/>
      <c r="E94" s="22"/>
      <c r="F94" s="22">
        <v>1</v>
      </c>
      <c r="G94" s="22"/>
      <c r="H94" s="22"/>
      <c r="I94" s="22"/>
      <c r="K94" s="12">
        <f t="shared" si="2"/>
        <v>0</v>
      </c>
      <c r="L94" s="12">
        <f t="shared" si="2"/>
        <v>0</v>
      </c>
      <c r="M94" s="12">
        <f t="shared" si="2"/>
        <v>0</v>
      </c>
      <c r="N94" s="12">
        <f t="shared" si="2"/>
        <v>0.5</v>
      </c>
      <c r="O94" s="12">
        <f t="shared" si="2"/>
        <v>0</v>
      </c>
      <c r="P94" s="32">
        <f t="shared" si="3"/>
        <v>0.5</v>
      </c>
      <c r="R94" s="12"/>
    </row>
    <row r="95" spans="1:18">
      <c r="A95" s="21" t="s">
        <v>10</v>
      </c>
      <c r="B95" s="22">
        <f t="shared" si="1"/>
        <v>6</v>
      </c>
      <c r="C95" s="22"/>
      <c r="D95" s="22"/>
      <c r="E95" s="22">
        <v>3</v>
      </c>
      <c r="F95" s="22">
        <v>1</v>
      </c>
      <c r="G95" s="22">
        <v>1</v>
      </c>
      <c r="H95" s="22">
        <v>1</v>
      </c>
      <c r="I95" s="22"/>
      <c r="K95" s="12">
        <f t="shared" si="2"/>
        <v>0</v>
      </c>
      <c r="L95" s="12">
        <f t="shared" si="2"/>
        <v>0</v>
      </c>
      <c r="M95" s="12">
        <f t="shared" si="2"/>
        <v>0.5</v>
      </c>
      <c r="N95" s="12">
        <f t="shared" si="2"/>
        <v>0.16666666666666666</v>
      </c>
      <c r="O95" s="12">
        <f t="shared" si="2"/>
        <v>0.16666666666666666</v>
      </c>
      <c r="P95" s="32">
        <f t="shared" si="3"/>
        <v>0.83333333333333326</v>
      </c>
      <c r="R95" s="12"/>
    </row>
    <row r="96" spans="1:18">
      <c r="A96" s="21" t="s">
        <v>46</v>
      </c>
      <c r="B96" s="22">
        <f t="shared" si="1"/>
        <v>3</v>
      </c>
      <c r="C96" s="22"/>
      <c r="D96" s="22">
        <v>1</v>
      </c>
      <c r="E96" s="22"/>
      <c r="F96" s="22"/>
      <c r="G96" s="22"/>
      <c r="H96" s="22">
        <v>1</v>
      </c>
      <c r="I96" s="22"/>
      <c r="K96" s="12">
        <f t="shared" si="2"/>
        <v>0</v>
      </c>
      <c r="L96" s="12">
        <f t="shared" si="2"/>
        <v>0.33333333333333331</v>
      </c>
      <c r="M96" s="12">
        <f t="shared" si="2"/>
        <v>0</v>
      </c>
      <c r="N96" s="12">
        <f t="shared" si="2"/>
        <v>0</v>
      </c>
      <c r="O96" s="12">
        <f t="shared" si="2"/>
        <v>0</v>
      </c>
      <c r="P96" s="32">
        <f t="shared" si="3"/>
        <v>0.33333333333333331</v>
      </c>
      <c r="R96" s="12"/>
    </row>
    <row r="97" spans="1:18">
      <c r="A97" s="21" t="s">
        <v>6</v>
      </c>
      <c r="B97" s="22">
        <f t="shared" si="1"/>
        <v>7</v>
      </c>
      <c r="C97" s="22"/>
      <c r="D97" s="22">
        <v>5</v>
      </c>
      <c r="E97" s="22"/>
      <c r="F97" s="22"/>
      <c r="G97" s="22"/>
      <c r="H97" s="22"/>
      <c r="I97" s="22"/>
      <c r="K97" s="12">
        <f t="shared" si="2"/>
        <v>0</v>
      </c>
      <c r="L97" s="12">
        <f t="shared" si="2"/>
        <v>0.7142857142857143</v>
      </c>
      <c r="M97" s="12">
        <f t="shared" si="2"/>
        <v>0</v>
      </c>
      <c r="N97" s="12">
        <f t="shared" si="2"/>
        <v>0</v>
      </c>
      <c r="O97" s="12">
        <f t="shared" si="2"/>
        <v>0</v>
      </c>
      <c r="P97" s="32">
        <f t="shared" si="3"/>
        <v>0.7142857142857143</v>
      </c>
      <c r="R97" s="12"/>
    </row>
    <row r="98" spans="1:18">
      <c r="A98" s="21" t="s">
        <v>12</v>
      </c>
      <c r="B98" s="22">
        <f t="shared" si="1"/>
        <v>10</v>
      </c>
      <c r="C98" s="22"/>
      <c r="D98" s="22">
        <v>5</v>
      </c>
      <c r="E98" s="22">
        <v>2</v>
      </c>
      <c r="F98" s="22">
        <v>1</v>
      </c>
      <c r="G98" s="22">
        <v>1</v>
      </c>
      <c r="H98" s="22"/>
      <c r="I98" s="22"/>
      <c r="K98" s="12">
        <f t="shared" si="2"/>
        <v>0</v>
      </c>
      <c r="L98" s="12">
        <f t="shared" si="2"/>
        <v>0.5</v>
      </c>
      <c r="M98" s="12">
        <f t="shared" si="2"/>
        <v>0.2</v>
      </c>
      <c r="N98" s="12">
        <f t="shared" si="2"/>
        <v>0.1</v>
      </c>
      <c r="O98" s="12">
        <f t="shared" si="2"/>
        <v>0.1</v>
      </c>
      <c r="P98" s="32">
        <f t="shared" si="3"/>
        <v>0.89999999999999991</v>
      </c>
      <c r="R98" s="12"/>
    </row>
    <row r="99" spans="1:18">
      <c r="A99" s="21" t="s">
        <v>47</v>
      </c>
      <c r="B99" s="22">
        <f t="shared" si="1"/>
        <v>2</v>
      </c>
      <c r="C99" s="22"/>
      <c r="D99" s="22"/>
      <c r="E99" s="22"/>
      <c r="F99" s="22">
        <v>1</v>
      </c>
      <c r="G99" s="22"/>
      <c r="H99" s="22"/>
      <c r="I99" s="22">
        <v>1</v>
      </c>
      <c r="K99" s="12">
        <f t="shared" si="2"/>
        <v>0</v>
      </c>
      <c r="L99" s="12">
        <f t="shared" si="2"/>
        <v>0</v>
      </c>
      <c r="M99" s="12">
        <f t="shared" si="2"/>
        <v>0</v>
      </c>
      <c r="N99" s="12">
        <f t="shared" si="2"/>
        <v>0.5</v>
      </c>
      <c r="O99" s="12">
        <f t="shared" si="2"/>
        <v>0</v>
      </c>
      <c r="P99" s="32">
        <f t="shared" si="3"/>
        <v>0.5</v>
      </c>
      <c r="R99" s="12"/>
    </row>
    <row r="100" spans="1:18">
      <c r="A100" s="21" t="s">
        <v>39</v>
      </c>
      <c r="B100" s="22">
        <f t="shared" si="1"/>
        <v>3</v>
      </c>
      <c r="C100" s="22"/>
      <c r="D100" s="22"/>
      <c r="E100" s="22">
        <v>3</v>
      </c>
      <c r="F100" s="22"/>
      <c r="G100" s="22"/>
      <c r="H100" s="22"/>
      <c r="I100" s="22"/>
      <c r="K100" s="12">
        <f t="shared" si="2"/>
        <v>0</v>
      </c>
      <c r="L100" s="12">
        <f t="shared" si="2"/>
        <v>0</v>
      </c>
      <c r="M100" s="12">
        <f t="shared" si="2"/>
        <v>1</v>
      </c>
      <c r="N100" s="12">
        <f t="shared" si="2"/>
        <v>0</v>
      </c>
      <c r="O100" s="12">
        <f t="shared" si="2"/>
        <v>0</v>
      </c>
      <c r="P100" s="32">
        <f t="shared" si="3"/>
        <v>1</v>
      </c>
      <c r="R100" s="12"/>
    </row>
    <row r="101" spans="1:18">
      <c r="A101" s="21" t="s">
        <v>62</v>
      </c>
      <c r="B101" s="22">
        <f t="shared" si="1"/>
        <v>7</v>
      </c>
      <c r="C101" s="22"/>
      <c r="D101" s="22">
        <v>6</v>
      </c>
      <c r="E101" s="22">
        <v>1</v>
      </c>
      <c r="F101" s="22"/>
      <c r="G101" s="22"/>
      <c r="H101" s="22">
        <v>1</v>
      </c>
      <c r="I101" s="22"/>
      <c r="K101" s="12">
        <f t="shared" si="2"/>
        <v>0</v>
      </c>
      <c r="L101" s="12">
        <f t="shared" si="2"/>
        <v>0.8571428571428571</v>
      </c>
      <c r="M101" s="12">
        <f t="shared" si="2"/>
        <v>0.14285714285714285</v>
      </c>
      <c r="N101" s="12">
        <f t="shared" si="2"/>
        <v>0</v>
      </c>
      <c r="O101" s="12">
        <f t="shared" si="2"/>
        <v>0</v>
      </c>
      <c r="P101" s="32">
        <f t="shared" si="3"/>
        <v>1</v>
      </c>
      <c r="R101" s="12"/>
    </row>
    <row r="102" spans="1:18">
      <c r="A102" s="21" t="s">
        <v>38</v>
      </c>
      <c r="B102" s="22">
        <f t="shared" si="1"/>
        <v>21</v>
      </c>
      <c r="C102" s="22"/>
      <c r="D102" s="22"/>
      <c r="E102" s="22"/>
      <c r="F102" s="22">
        <v>16</v>
      </c>
      <c r="G102" s="22">
        <v>1</v>
      </c>
      <c r="H102" s="22">
        <v>1</v>
      </c>
      <c r="I102" s="22"/>
      <c r="K102" s="12">
        <f t="shared" si="2"/>
        <v>0</v>
      </c>
      <c r="L102" s="12">
        <f t="shared" si="2"/>
        <v>0</v>
      </c>
      <c r="M102" s="12">
        <f t="shared" si="2"/>
        <v>0</v>
      </c>
      <c r="N102" s="12">
        <f t="shared" si="2"/>
        <v>0.76190476190476186</v>
      </c>
      <c r="O102" s="12">
        <f t="shared" si="2"/>
        <v>4.7619047619047616E-2</v>
      </c>
      <c r="P102" s="32">
        <f t="shared" si="3"/>
        <v>0.80952380952380953</v>
      </c>
      <c r="R102" s="12"/>
    </row>
    <row r="103" spans="1:18">
      <c r="A103" s="21" t="s">
        <v>9</v>
      </c>
      <c r="B103" s="22">
        <f t="shared" si="1"/>
        <v>9</v>
      </c>
      <c r="C103" s="22"/>
      <c r="D103" s="22">
        <v>6</v>
      </c>
      <c r="E103" s="22"/>
      <c r="F103" s="22">
        <v>2</v>
      </c>
      <c r="G103" s="22">
        <v>1</v>
      </c>
      <c r="H103" s="22">
        <v>1</v>
      </c>
      <c r="I103" s="22"/>
      <c r="K103" s="12">
        <f t="shared" si="2"/>
        <v>0</v>
      </c>
      <c r="L103" s="12">
        <f t="shared" si="2"/>
        <v>0.66666666666666663</v>
      </c>
      <c r="M103" s="12">
        <f t="shared" si="2"/>
        <v>0</v>
      </c>
      <c r="N103" s="12">
        <f t="shared" si="2"/>
        <v>0.22222222222222221</v>
      </c>
      <c r="O103" s="12">
        <f t="shared" si="2"/>
        <v>0.1111111111111111</v>
      </c>
      <c r="P103" s="32">
        <f t="shared" si="3"/>
        <v>1</v>
      </c>
      <c r="R103" s="12"/>
    </row>
    <row r="104" spans="1:18">
      <c r="A104" s="21" t="s">
        <v>66</v>
      </c>
      <c r="B104" s="22">
        <f t="shared" si="1"/>
        <v>3</v>
      </c>
      <c r="C104" s="22"/>
      <c r="D104" s="22"/>
      <c r="E104" s="22">
        <v>1</v>
      </c>
      <c r="F104" s="22">
        <v>1</v>
      </c>
      <c r="G104" s="22"/>
      <c r="H104" s="22"/>
      <c r="I104" s="22"/>
      <c r="K104" s="12">
        <f t="shared" si="2"/>
        <v>0</v>
      </c>
      <c r="L104" s="12">
        <f t="shared" si="2"/>
        <v>0</v>
      </c>
      <c r="M104" s="12">
        <f t="shared" si="2"/>
        <v>0.33333333333333331</v>
      </c>
      <c r="N104" s="12">
        <f t="shared" si="2"/>
        <v>0.33333333333333331</v>
      </c>
      <c r="O104" s="12">
        <f t="shared" si="2"/>
        <v>0</v>
      </c>
      <c r="P104" s="32">
        <f t="shared" si="3"/>
        <v>0.66666666666666663</v>
      </c>
      <c r="R104" s="12"/>
    </row>
    <row r="105" spans="1:18">
      <c r="A105" s="21" t="s">
        <v>56</v>
      </c>
      <c r="B105" s="22">
        <f t="shared" si="1"/>
        <v>2</v>
      </c>
      <c r="C105" s="22"/>
      <c r="D105" s="22">
        <v>2</v>
      </c>
      <c r="E105" s="22"/>
      <c r="F105" s="22"/>
      <c r="G105" s="22"/>
      <c r="H105" s="22"/>
      <c r="I105" s="22"/>
      <c r="K105" s="12">
        <f t="shared" si="2"/>
        <v>0</v>
      </c>
      <c r="L105" s="12">
        <f t="shared" si="2"/>
        <v>1</v>
      </c>
      <c r="M105" s="12">
        <f t="shared" si="2"/>
        <v>0</v>
      </c>
      <c r="N105" s="12">
        <f t="shared" si="2"/>
        <v>0</v>
      </c>
      <c r="O105" s="12">
        <f t="shared" si="2"/>
        <v>0</v>
      </c>
      <c r="P105" s="32">
        <f t="shared" si="3"/>
        <v>1</v>
      </c>
      <c r="R105" s="12"/>
    </row>
    <row r="106" spans="1:18">
      <c r="A106" s="21" t="s">
        <v>23</v>
      </c>
      <c r="B106" s="22">
        <f t="shared" si="1"/>
        <v>14</v>
      </c>
      <c r="C106" s="22"/>
      <c r="D106" s="22"/>
      <c r="E106" s="22">
        <v>13</v>
      </c>
      <c r="F106" s="22"/>
      <c r="G106" s="22">
        <v>1</v>
      </c>
      <c r="H106" s="22"/>
      <c r="I106" s="22"/>
      <c r="K106" s="12">
        <f t="shared" si="2"/>
        <v>0</v>
      </c>
      <c r="L106" s="12">
        <f t="shared" si="2"/>
        <v>0</v>
      </c>
      <c r="M106" s="12">
        <f t="shared" si="2"/>
        <v>0.9285714285714286</v>
      </c>
      <c r="N106" s="12">
        <f t="shared" si="2"/>
        <v>0</v>
      </c>
      <c r="O106" s="12">
        <f t="shared" si="2"/>
        <v>7.1428571428571425E-2</v>
      </c>
      <c r="P106" s="32">
        <f t="shared" si="3"/>
        <v>1</v>
      </c>
      <c r="R106" s="12"/>
    </row>
    <row r="107" spans="1:18">
      <c r="A107" s="21" t="s">
        <v>4</v>
      </c>
      <c r="B107" s="22">
        <f t="shared" si="1"/>
        <v>5</v>
      </c>
      <c r="C107" s="22"/>
      <c r="D107" s="22"/>
      <c r="E107" s="22">
        <v>4</v>
      </c>
      <c r="F107" s="22"/>
      <c r="G107" s="22">
        <v>1</v>
      </c>
      <c r="H107" s="22"/>
      <c r="I107" s="22"/>
      <c r="K107" s="12">
        <f t="shared" si="2"/>
        <v>0</v>
      </c>
      <c r="L107" s="12">
        <f t="shared" si="2"/>
        <v>0</v>
      </c>
      <c r="M107" s="12">
        <f t="shared" si="2"/>
        <v>0.8</v>
      </c>
      <c r="N107" s="12">
        <f t="shared" si="2"/>
        <v>0</v>
      </c>
      <c r="O107" s="12">
        <f t="shared" si="2"/>
        <v>0.2</v>
      </c>
      <c r="P107" s="32">
        <f t="shared" si="3"/>
        <v>1</v>
      </c>
      <c r="R107" s="12"/>
    </row>
    <row r="108" spans="1:18">
      <c r="A108" s="21" t="s">
        <v>28</v>
      </c>
      <c r="B108" s="22">
        <f t="shared" si="1"/>
        <v>15</v>
      </c>
      <c r="C108" s="22"/>
      <c r="D108" s="22"/>
      <c r="E108" s="22">
        <v>8</v>
      </c>
      <c r="F108" s="22">
        <v>3</v>
      </c>
      <c r="G108" s="22">
        <v>2</v>
      </c>
      <c r="H108" s="22"/>
      <c r="I108" s="22"/>
      <c r="K108" s="12">
        <f t="shared" si="2"/>
        <v>0</v>
      </c>
      <c r="L108" s="12">
        <f t="shared" si="2"/>
        <v>0</v>
      </c>
      <c r="M108" s="12">
        <f t="shared" si="2"/>
        <v>0.53333333333333333</v>
      </c>
      <c r="N108" s="12">
        <f t="shared" si="2"/>
        <v>0.2</v>
      </c>
      <c r="O108" s="12">
        <f t="shared" si="2"/>
        <v>0.13333333333333333</v>
      </c>
      <c r="P108" s="32">
        <f t="shared" si="3"/>
        <v>0.8666666666666667</v>
      </c>
      <c r="R108" s="12"/>
    </row>
    <row r="109" spans="1:18">
      <c r="A109" s="21" t="s">
        <v>26</v>
      </c>
      <c r="B109" s="22">
        <f t="shared" si="1"/>
        <v>2</v>
      </c>
      <c r="C109" s="22"/>
      <c r="D109" s="22"/>
      <c r="E109" s="22">
        <v>1</v>
      </c>
      <c r="F109" s="22">
        <v>1</v>
      </c>
      <c r="G109" s="22"/>
      <c r="H109" s="22"/>
      <c r="I109" s="22"/>
      <c r="K109" s="12">
        <f t="shared" si="2"/>
        <v>0</v>
      </c>
      <c r="L109" s="12">
        <f t="shared" si="2"/>
        <v>0</v>
      </c>
      <c r="M109" s="12">
        <f t="shared" si="2"/>
        <v>0.5</v>
      </c>
      <c r="N109" s="12">
        <f t="shared" si="2"/>
        <v>0.5</v>
      </c>
      <c r="O109" s="12">
        <f t="shared" si="2"/>
        <v>0</v>
      </c>
      <c r="P109" s="32">
        <f t="shared" si="3"/>
        <v>1</v>
      </c>
      <c r="R109" s="12"/>
    </row>
    <row r="110" spans="1:18">
      <c r="A110" s="21" t="s">
        <v>16</v>
      </c>
      <c r="B110" s="22">
        <f t="shared" si="1"/>
        <v>3</v>
      </c>
      <c r="C110" s="22"/>
      <c r="D110" s="22"/>
      <c r="E110" s="22"/>
      <c r="F110" s="22">
        <v>3</v>
      </c>
      <c r="G110" s="22"/>
      <c r="H110" s="22"/>
      <c r="I110" s="22"/>
      <c r="K110" s="12">
        <f t="shared" si="2"/>
        <v>0</v>
      </c>
      <c r="L110" s="12">
        <f t="shared" si="2"/>
        <v>0</v>
      </c>
      <c r="M110" s="12">
        <f t="shared" si="2"/>
        <v>0</v>
      </c>
      <c r="N110" s="12">
        <f t="shared" si="2"/>
        <v>1</v>
      </c>
      <c r="O110" s="12">
        <f t="shared" si="2"/>
        <v>0</v>
      </c>
      <c r="P110" s="32">
        <f t="shared" si="3"/>
        <v>1</v>
      </c>
      <c r="R110" s="12"/>
    </row>
    <row r="111" spans="1:18">
      <c r="A111" s="21" t="s">
        <v>22</v>
      </c>
      <c r="B111" s="22">
        <f t="shared" si="1"/>
        <v>0</v>
      </c>
      <c r="C111" s="22"/>
      <c r="D111" s="22"/>
      <c r="E111" s="22"/>
      <c r="F111" s="22"/>
      <c r="G111" s="22"/>
      <c r="H111" s="22"/>
      <c r="I111" s="22"/>
      <c r="K111" s="61"/>
      <c r="L111" s="61"/>
      <c r="M111" s="61"/>
      <c r="N111" s="61"/>
      <c r="O111" s="61"/>
      <c r="P111" s="62"/>
      <c r="R111" s="12"/>
    </row>
    <row r="112" spans="1:18">
      <c r="A112" s="21" t="s">
        <v>41</v>
      </c>
      <c r="B112" s="22">
        <f t="shared" si="1"/>
        <v>2</v>
      </c>
      <c r="C112" s="22"/>
      <c r="D112" s="22"/>
      <c r="E112" s="22"/>
      <c r="F112" s="22">
        <v>1</v>
      </c>
      <c r="G112" s="22"/>
      <c r="H112" s="22"/>
      <c r="I112" s="22"/>
      <c r="K112" s="12">
        <f t="shared" ref="K112" si="10">+C112/$B112</f>
        <v>0</v>
      </c>
      <c r="L112" s="12">
        <f t="shared" ref="L112" si="11">+D112/$B112</f>
        <v>0</v>
      </c>
      <c r="M112" s="12">
        <f t="shared" ref="M112" si="12">+E112/$B112</f>
        <v>0</v>
      </c>
      <c r="N112" s="12">
        <f t="shared" ref="N112" si="13">+F112/$B112</f>
        <v>0.5</v>
      </c>
      <c r="O112" s="12">
        <f t="shared" ref="O112" si="14">+G112/$B112</f>
        <v>0</v>
      </c>
      <c r="P112" s="32">
        <f t="shared" ref="P112" si="15">+SUM(K112:O112)</f>
        <v>0.5</v>
      </c>
      <c r="R112" s="12"/>
    </row>
    <row r="113" spans="1:18">
      <c r="A113" s="21" t="s">
        <v>35</v>
      </c>
      <c r="B113" s="22">
        <f t="shared" si="1"/>
        <v>2</v>
      </c>
      <c r="C113" s="22"/>
      <c r="D113" s="22"/>
      <c r="E113" s="22"/>
      <c r="F113" s="22">
        <v>2</v>
      </c>
      <c r="G113" s="22"/>
      <c r="H113" s="22"/>
      <c r="I113" s="22"/>
      <c r="K113" s="12">
        <f t="shared" si="2"/>
        <v>0</v>
      </c>
      <c r="L113" s="12">
        <f t="shared" si="2"/>
        <v>0</v>
      </c>
      <c r="M113" s="12">
        <f t="shared" si="2"/>
        <v>0</v>
      </c>
      <c r="N113" s="12">
        <f t="shared" si="2"/>
        <v>1</v>
      </c>
      <c r="O113" s="12">
        <f t="shared" si="2"/>
        <v>0</v>
      </c>
      <c r="P113" s="32">
        <f t="shared" si="3"/>
        <v>1</v>
      </c>
      <c r="R113" s="12"/>
    </row>
    <row r="114" spans="1:18">
      <c r="A114" s="21" t="s">
        <v>45</v>
      </c>
      <c r="B114" s="22">
        <f t="shared" si="1"/>
        <v>2</v>
      </c>
      <c r="C114" s="22"/>
      <c r="D114" s="22"/>
      <c r="E114" s="22"/>
      <c r="F114" s="22"/>
      <c r="G114" s="22"/>
      <c r="H114" s="22"/>
      <c r="I114" s="22">
        <v>1</v>
      </c>
      <c r="K114" s="12">
        <f t="shared" si="2"/>
        <v>0</v>
      </c>
      <c r="L114" s="12">
        <f t="shared" si="2"/>
        <v>0</v>
      </c>
      <c r="M114" s="12">
        <f t="shared" si="2"/>
        <v>0</v>
      </c>
      <c r="N114" s="12">
        <f t="shared" si="2"/>
        <v>0</v>
      </c>
      <c r="O114" s="12">
        <f t="shared" si="2"/>
        <v>0</v>
      </c>
      <c r="P114" s="32">
        <f t="shared" si="3"/>
        <v>0</v>
      </c>
      <c r="R114" s="12"/>
    </row>
    <row r="115" spans="1:18">
      <c r="A115" s="21" t="s">
        <v>59</v>
      </c>
      <c r="B115" s="22">
        <f t="shared" si="1"/>
        <v>1</v>
      </c>
      <c r="C115" s="22"/>
      <c r="D115" s="22"/>
      <c r="E115" s="22"/>
      <c r="F115" s="22"/>
      <c r="G115" s="22"/>
      <c r="H115" s="22">
        <v>1</v>
      </c>
      <c r="I115" s="22"/>
      <c r="K115" s="12">
        <f t="shared" si="2"/>
        <v>0</v>
      </c>
      <c r="L115" s="12">
        <f t="shared" si="2"/>
        <v>0</v>
      </c>
      <c r="M115" s="12">
        <f t="shared" si="2"/>
        <v>0</v>
      </c>
      <c r="N115" s="12">
        <f t="shared" si="2"/>
        <v>0</v>
      </c>
      <c r="O115" s="12">
        <f t="shared" si="2"/>
        <v>0</v>
      </c>
      <c r="P115" s="32">
        <f t="shared" si="3"/>
        <v>0</v>
      </c>
      <c r="R115" s="12"/>
    </row>
    <row r="116" spans="1:18">
      <c r="A116" s="21" t="s">
        <v>32</v>
      </c>
      <c r="B116" s="22">
        <f t="shared" si="1"/>
        <v>5</v>
      </c>
      <c r="C116" s="22"/>
      <c r="D116" s="22"/>
      <c r="E116" s="22">
        <v>3</v>
      </c>
      <c r="F116" s="22">
        <v>1</v>
      </c>
      <c r="G116" s="22"/>
      <c r="H116" s="22"/>
      <c r="I116" s="22"/>
      <c r="K116" s="12">
        <f t="shared" si="2"/>
        <v>0</v>
      </c>
      <c r="L116" s="12">
        <f t="shared" si="2"/>
        <v>0</v>
      </c>
      <c r="M116" s="12">
        <f t="shared" si="2"/>
        <v>0.6</v>
      </c>
      <c r="N116" s="12">
        <f t="shared" si="2"/>
        <v>0.2</v>
      </c>
      <c r="O116" s="12">
        <f t="shared" si="2"/>
        <v>0</v>
      </c>
      <c r="P116" s="32">
        <f t="shared" si="3"/>
        <v>0.8</v>
      </c>
      <c r="R116" s="12"/>
    </row>
    <row r="117" spans="1:18">
      <c r="A117" s="21" t="s">
        <v>18</v>
      </c>
      <c r="B117" s="22">
        <f t="shared" si="1"/>
        <v>2</v>
      </c>
      <c r="C117" s="22"/>
      <c r="D117" s="22"/>
      <c r="E117" s="22"/>
      <c r="F117" s="22"/>
      <c r="G117" s="22">
        <v>1</v>
      </c>
      <c r="H117" s="22"/>
      <c r="I117" s="22"/>
      <c r="K117" s="12">
        <f t="shared" si="2"/>
        <v>0</v>
      </c>
      <c r="L117" s="12">
        <f t="shared" si="2"/>
        <v>0</v>
      </c>
      <c r="M117" s="12">
        <f t="shared" si="2"/>
        <v>0</v>
      </c>
      <c r="N117" s="12">
        <f t="shared" si="2"/>
        <v>0</v>
      </c>
      <c r="O117" s="12">
        <f t="shared" si="2"/>
        <v>0.5</v>
      </c>
      <c r="P117" s="32">
        <f t="shared" si="3"/>
        <v>0.5</v>
      </c>
      <c r="R117" s="12"/>
    </row>
    <row r="118" spans="1:18">
      <c r="A118" s="21" t="s">
        <v>34</v>
      </c>
      <c r="B118" s="22">
        <f t="shared" si="1"/>
        <v>1</v>
      </c>
      <c r="C118" s="22"/>
      <c r="D118" s="22"/>
      <c r="E118" s="22"/>
      <c r="F118" s="22"/>
      <c r="G118" s="22"/>
      <c r="H118" s="22"/>
      <c r="I118" s="22"/>
      <c r="K118" s="12">
        <f t="shared" si="2"/>
        <v>0</v>
      </c>
      <c r="L118" s="12">
        <f t="shared" si="2"/>
        <v>0</v>
      </c>
      <c r="M118" s="12">
        <f t="shared" si="2"/>
        <v>0</v>
      </c>
      <c r="N118" s="12">
        <f t="shared" si="2"/>
        <v>0</v>
      </c>
      <c r="O118" s="12">
        <f t="shared" si="2"/>
        <v>0</v>
      </c>
      <c r="P118" s="32">
        <f t="shared" si="3"/>
        <v>0</v>
      </c>
      <c r="R118" s="12"/>
    </row>
    <row r="119" spans="1:18">
      <c r="A119" s="21" t="s">
        <v>15</v>
      </c>
      <c r="B119" s="22">
        <f t="shared" si="1"/>
        <v>2</v>
      </c>
      <c r="C119" s="22"/>
      <c r="D119" s="22"/>
      <c r="E119" s="22"/>
      <c r="F119" s="22"/>
      <c r="G119" s="22"/>
      <c r="H119" s="22"/>
      <c r="I119" s="22"/>
      <c r="K119" s="12">
        <f t="shared" si="2"/>
        <v>0</v>
      </c>
      <c r="L119" s="12">
        <f t="shared" si="2"/>
        <v>0</v>
      </c>
      <c r="M119" s="12">
        <f t="shared" si="2"/>
        <v>0</v>
      </c>
      <c r="N119" s="12">
        <f t="shared" si="2"/>
        <v>0</v>
      </c>
      <c r="O119" s="12">
        <f t="shared" si="2"/>
        <v>0</v>
      </c>
      <c r="P119" s="32">
        <f t="shared" si="3"/>
        <v>0</v>
      </c>
      <c r="R119" s="12"/>
    </row>
    <row r="120" spans="1:18">
      <c r="A120" s="21" t="s">
        <v>63</v>
      </c>
      <c r="B120" s="22">
        <f t="shared" si="1"/>
        <v>4</v>
      </c>
      <c r="C120" s="22"/>
      <c r="D120" s="22">
        <v>2</v>
      </c>
      <c r="E120" s="22"/>
      <c r="F120" s="22">
        <v>1</v>
      </c>
      <c r="G120" s="22"/>
      <c r="H120" s="22">
        <v>1</v>
      </c>
      <c r="I120" s="22"/>
      <c r="K120" s="12">
        <f t="shared" si="2"/>
        <v>0</v>
      </c>
      <c r="L120" s="12">
        <f t="shared" si="2"/>
        <v>0.5</v>
      </c>
      <c r="M120" s="12">
        <f t="shared" si="2"/>
        <v>0</v>
      </c>
      <c r="N120" s="12">
        <f t="shared" si="2"/>
        <v>0.25</v>
      </c>
      <c r="O120" s="12">
        <f t="shared" si="2"/>
        <v>0</v>
      </c>
      <c r="P120" s="32">
        <f t="shared" si="3"/>
        <v>0.75</v>
      </c>
      <c r="R120" s="12"/>
    </row>
    <row r="121" spans="1:18">
      <c r="A121" s="21" t="s">
        <v>29</v>
      </c>
      <c r="B121" s="22">
        <f t="shared" si="1"/>
        <v>2</v>
      </c>
      <c r="C121" s="22"/>
      <c r="D121" s="22"/>
      <c r="E121" s="22"/>
      <c r="F121" s="22"/>
      <c r="G121" s="22"/>
      <c r="H121" s="22"/>
      <c r="I121" s="22">
        <v>1</v>
      </c>
      <c r="K121" s="12">
        <f t="shared" si="2"/>
        <v>0</v>
      </c>
      <c r="L121" s="12">
        <f t="shared" si="2"/>
        <v>0</v>
      </c>
      <c r="M121" s="12">
        <f t="shared" si="2"/>
        <v>0</v>
      </c>
      <c r="N121" s="12">
        <f t="shared" si="2"/>
        <v>0</v>
      </c>
      <c r="O121" s="12">
        <f t="shared" si="2"/>
        <v>0</v>
      </c>
      <c r="P121" s="32">
        <f t="shared" si="3"/>
        <v>0</v>
      </c>
      <c r="R121" s="12"/>
    </row>
    <row r="122" spans="1:18">
      <c r="A122" s="21" t="s">
        <v>2</v>
      </c>
      <c r="B122" s="22">
        <f t="shared" si="1"/>
        <v>0</v>
      </c>
      <c r="C122" s="22"/>
      <c r="D122" s="22"/>
      <c r="E122" s="22"/>
      <c r="F122" s="22"/>
      <c r="G122" s="22"/>
      <c r="H122" s="22"/>
      <c r="I122" s="22"/>
      <c r="K122" s="61"/>
      <c r="L122" s="61"/>
      <c r="M122" s="61"/>
      <c r="N122" s="61"/>
      <c r="O122" s="61"/>
      <c r="P122" s="62"/>
      <c r="R122" s="12"/>
    </row>
    <row r="123" spans="1:18">
      <c r="A123" s="21" t="s">
        <v>52</v>
      </c>
      <c r="B123" s="22">
        <f t="shared" si="1"/>
        <v>2</v>
      </c>
      <c r="C123" s="22"/>
      <c r="D123" s="22"/>
      <c r="E123" s="22"/>
      <c r="F123" s="22">
        <v>1</v>
      </c>
      <c r="G123" s="22">
        <v>1</v>
      </c>
      <c r="H123" s="22"/>
      <c r="I123" s="22"/>
      <c r="K123" s="12">
        <f t="shared" si="2"/>
        <v>0</v>
      </c>
      <c r="L123" s="12">
        <f t="shared" si="2"/>
        <v>0</v>
      </c>
      <c r="M123" s="12">
        <f t="shared" si="2"/>
        <v>0</v>
      </c>
      <c r="N123" s="12">
        <f t="shared" si="2"/>
        <v>0.5</v>
      </c>
      <c r="O123" s="12">
        <f t="shared" si="2"/>
        <v>0.5</v>
      </c>
      <c r="P123" s="32">
        <f t="shared" si="3"/>
        <v>1</v>
      </c>
      <c r="R123" s="12"/>
    </row>
    <row r="124" spans="1:18">
      <c r="A124" s="21" t="s">
        <v>42</v>
      </c>
      <c r="B124" s="22">
        <f t="shared" si="1"/>
        <v>3</v>
      </c>
      <c r="C124" s="22"/>
      <c r="D124" s="22"/>
      <c r="E124" s="22"/>
      <c r="F124" s="22">
        <v>1</v>
      </c>
      <c r="G124" s="22"/>
      <c r="H124" s="22"/>
      <c r="I124" s="22"/>
      <c r="K124" s="12">
        <f t="shared" si="2"/>
        <v>0</v>
      </c>
      <c r="L124" s="12">
        <f t="shared" si="2"/>
        <v>0</v>
      </c>
      <c r="M124" s="12">
        <f t="shared" si="2"/>
        <v>0</v>
      </c>
      <c r="N124" s="12">
        <f t="shared" si="2"/>
        <v>0.33333333333333331</v>
      </c>
      <c r="O124" s="12">
        <f t="shared" si="2"/>
        <v>0</v>
      </c>
      <c r="P124" s="32">
        <f t="shared" si="3"/>
        <v>0.33333333333333331</v>
      </c>
      <c r="R124" s="12"/>
    </row>
    <row r="125" spans="1:18">
      <c r="A125" s="21" t="s">
        <v>40</v>
      </c>
      <c r="B125" s="22">
        <f t="shared" si="1"/>
        <v>4</v>
      </c>
      <c r="C125" s="22"/>
      <c r="D125" s="22"/>
      <c r="E125" s="22">
        <v>1</v>
      </c>
      <c r="F125" s="22"/>
      <c r="G125" s="22"/>
      <c r="H125" s="22"/>
      <c r="I125" s="22"/>
      <c r="K125" s="12">
        <f t="shared" si="2"/>
        <v>0</v>
      </c>
      <c r="L125" s="12">
        <f t="shared" si="2"/>
        <v>0</v>
      </c>
      <c r="M125" s="12">
        <f t="shared" si="2"/>
        <v>0.25</v>
      </c>
      <c r="N125" s="12">
        <f t="shared" si="2"/>
        <v>0</v>
      </c>
      <c r="O125" s="12">
        <f t="shared" si="2"/>
        <v>0</v>
      </c>
      <c r="P125" s="32">
        <f t="shared" si="3"/>
        <v>0.25</v>
      </c>
      <c r="R125" s="12"/>
    </row>
    <row r="126" spans="1:18">
      <c r="A126" s="21" t="s">
        <v>60</v>
      </c>
      <c r="B126" s="22">
        <f t="shared" si="1"/>
        <v>1</v>
      </c>
      <c r="C126" s="22"/>
      <c r="D126" s="22"/>
      <c r="E126" s="22"/>
      <c r="F126" s="22">
        <v>1</v>
      </c>
      <c r="G126" s="22"/>
      <c r="H126" s="22"/>
      <c r="I126" s="22"/>
      <c r="K126" s="12">
        <f t="shared" si="2"/>
        <v>0</v>
      </c>
      <c r="L126" s="12">
        <f t="shared" si="2"/>
        <v>0</v>
      </c>
      <c r="M126" s="12">
        <f t="shared" si="2"/>
        <v>0</v>
      </c>
      <c r="N126" s="12">
        <f t="shared" si="2"/>
        <v>1</v>
      </c>
      <c r="O126" s="12">
        <f t="shared" si="2"/>
        <v>0</v>
      </c>
      <c r="P126" s="32">
        <f t="shared" si="3"/>
        <v>1</v>
      </c>
      <c r="R126" s="12"/>
    </row>
    <row r="127" spans="1:18">
      <c r="A127" s="21" t="s">
        <v>21</v>
      </c>
      <c r="B127" s="22">
        <f t="shared" si="1"/>
        <v>96</v>
      </c>
      <c r="C127" s="22">
        <v>2</v>
      </c>
      <c r="D127" s="22">
        <v>51</v>
      </c>
      <c r="E127" s="22">
        <v>12</v>
      </c>
      <c r="F127" s="22">
        <v>10</v>
      </c>
      <c r="G127" s="22">
        <v>2</v>
      </c>
      <c r="H127" s="22">
        <v>2</v>
      </c>
      <c r="I127" s="22">
        <v>2</v>
      </c>
      <c r="K127" s="12">
        <f t="shared" si="2"/>
        <v>2.0833333333333332E-2</v>
      </c>
      <c r="L127" s="12">
        <f t="shared" si="2"/>
        <v>0.53125</v>
      </c>
      <c r="M127" s="12">
        <f t="shared" si="2"/>
        <v>0.125</v>
      </c>
      <c r="N127" s="12">
        <f t="shared" si="2"/>
        <v>0.10416666666666667</v>
      </c>
      <c r="O127" s="12">
        <f t="shared" si="2"/>
        <v>2.0833333333333332E-2</v>
      </c>
      <c r="P127" s="32">
        <f t="shared" si="3"/>
        <v>0.80208333333333337</v>
      </c>
      <c r="R127" s="12"/>
    </row>
    <row r="128" spans="1:18">
      <c r="A128" s="21" t="s">
        <v>51</v>
      </c>
      <c r="B128" s="22">
        <f t="shared" si="1"/>
        <v>4</v>
      </c>
      <c r="C128" s="22"/>
      <c r="D128" s="22"/>
      <c r="E128" s="22"/>
      <c r="F128" s="22">
        <v>1</v>
      </c>
      <c r="G128" s="22"/>
      <c r="H128" s="22"/>
      <c r="I128" s="22"/>
      <c r="K128" s="12">
        <f t="shared" si="2"/>
        <v>0</v>
      </c>
      <c r="L128" s="12">
        <f t="shared" si="2"/>
        <v>0</v>
      </c>
      <c r="M128" s="12">
        <f t="shared" si="2"/>
        <v>0</v>
      </c>
      <c r="N128" s="12">
        <f t="shared" si="2"/>
        <v>0.25</v>
      </c>
      <c r="O128" s="12">
        <f t="shared" si="2"/>
        <v>0</v>
      </c>
      <c r="P128" s="32">
        <f t="shared" si="3"/>
        <v>0.25</v>
      </c>
      <c r="R128" s="12"/>
    </row>
    <row r="129" spans="1:18">
      <c r="A129" s="21" t="s">
        <v>73</v>
      </c>
      <c r="B129" s="22">
        <f t="shared" si="1"/>
        <v>0</v>
      </c>
      <c r="C129" s="22"/>
      <c r="D129" s="22"/>
      <c r="E129" s="22"/>
      <c r="F129" s="22"/>
      <c r="G129" s="22"/>
      <c r="H129" s="22"/>
      <c r="I129" s="22"/>
      <c r="K129" s="61"/>
      <c r="L129" s="61"/>
      <c r="M129" s="61"/>
      <c r="N129" s="61"/>
      <c r="O129" s="61"/>
      <c r="P129" s="62"/>
      <c r="R129" s="12"/>
    </row>
    <row r="130" spans="1:18">
      <c r="A130" s="21" t="s">
        <v>17</v>
      </c>
      <c r="B130" s="22">
        <f t="shared" si="1"/>
        <v>2</v>
      </c>
      <c r="C130" s="22"/>
      <c r="D130" s="22">
        <v>1</v>
      </c>
      <c r="E130" s="22"/>
      <c r="F130" s="22"/>
      <c r="G130" s="22"/>
      <c r="H130" s="22"/>
      <c r="I130" s="22"/>
      <c r="K130" s="12">
        <f>+C130/$B130</f>
        <v>0</v>
      </c>
      <c r="L130" s="12">
        <f t="shared" ref="L130:O135" si="16">+D130/$B130</f>
        <v>0.5</v>
      </c>
      <c r="M130" s="12">
        <f t="shared" si="16"/>
        <v>0</v>
      </c>
      <c r="N130" s="12">
        <f t="shared" si="16"/>
        <v>0</v>
      </c>
      <c r="O130" s="12">
        <f t="shared" si="16"/>
        <v>0</v>
      </c>
      <c r="P130" s="32">
        <f t="shared" si="3"/>
        <v>0.5</v>
      </c>
      <c r="R130" s="12"/>
    </row>
    <row r="131" spans="1:18">
      <c r="A131" s="21" t="s">
        <v>27</v>
      </c>
      <c r="B131" s="22">
        <f t="shared" si="1"/>
        <v>5</v>
      </c>
      <c r="C131" s="22"/>
      <c r="D131" s="22"/>
      <c r="E131" s="22">
        <v>3</v>
      </c>
      <c r="F131" s="22"/>
      <c r="G131" s="22"/>
      <c r="H131" s="22">
        <v>1</v>
      </c>
      <c r="I131" s="22"/>
      <c r="K131" s="12">
        <f t="shared" ref="K131:K135" si="17">+C131/$B131</f>
        <v>0</v>
      </c>
      <c r="L131" s="12">
        <f t="shared" si="16"/>
        <v>0</v>
      </c>
      <c r="M131" s="12">
        <f t="shared" si="16"/>
        <v>0.6</v>
      </c>
      <c r="N131" s="12">
        <f t="shared" si="16"/>
        <v>0</v>
      </c>
      <c r="O131" s="12">
        <f t="shared" si="16"/>
        <v>0</v>
      </c>
      <c r="P131" s="32">
        <f t="shared" si="3"/>
        <v>0.6</v>
      </c>
      <c r="R131" s="12"/>
    </row>
    <row r="132" spans="1:18">
      <c r="A132" s="21" t="s">
        <v>44</v>
      </c>
      <c r="B132" s="22">
        <f t="shared" si="1"/>
        <v>0</v>
      </c>
      <c r="C132" s="22"/>
      <c r="D132" s="22"/>
      <c r="E132" s="22"/>
      <c r="F132" s="22"/>
      <c r="G132" s="22"/>
      <c r="H132" s="22"/>
      <c r="I132" s="22"/>
      <c r="K132" s="61"/>
      <c r="L132" s="61"/>
      <c r="M132" s="61"/>
      <c r="N132" s="61"/>
      <c r="O132" s="61"/>
      <c r="P132" s="62"/>
      <c r="R132" s="12"/>
    </row>
    <row r="133" spans="1:18">
      <c r="A133" s="21" t="s">
        <v>54</v>
      </c>
      <c r="B133" s="22">
        <f t="shared" si="1"/>
        <v>1</v>
      </c>
      <c r="C133" s="22"/>
      <c r="D133" s="22"/>
      <c r="E133" s="22"/>
      <c r="F133" s="22"/>
      <c r="G133" s="22"/>
      <c r="H133" s="22">
        <v>1</v>
      </c>
      <c r="I133" s="22"/>
      <c r="K133" s="12">
        <f t="shared" si="17"/>
        <v>0</v>
      </c>
      <c r="L133" s="12">
        <f t="shared" si="16"/>
        <v>0</v>
      </c>
      <c r="M133" s="12">
        <f t="shared" si="16"/>
        <v>0</v>
      </c>
      <c r="N133" s="12">
        <f t="shared" si="16"/>
        <v>0</v>
      </c>
      <c r="O133" s="12">
        <f t="shared" si="16"/>
        <v>0</v>
      </c>
      <c r="P133" s="32">
        <f t="shared" si="3"/>
        <v>0</v>
      </c>
      <c r="R133" s="12"/>
    </row>
    <row r="134" spans="1:18">
      <c r="A134" s="21" t="s">
        <v>3</v>
      </c>
      <c r="B134" s="22">
        <f t="shared" si="1"/>
        <v>2</v>
      </c>
      <c r="C134" s="22"/>
      <c r="D134" s="22"/>
      <c r="E134" s="22">
        <v>1</v>
      </c>
      <c r="F134" s="22"/>
      <c r="G134" s="22"/>
      <c r="H134" s="22"/>
      <c r="I134" s="22"/>
      <c r="K134" s="12">
        <f t="shared" si="17"/>
        <v>0</v>
      </c>
      <c r="L134" s="12">
        <f t="shared" si="16"/>
        <v>0</v>
      </c>
      <c r="M134" s="12">
        <f t="shared" si="16"/>
        <v>0.5</v>
      </c>
      <c r="N134" s="12">
        <f t="shared" si="16"/>
        <v>0</v>
      </c>
      <c r="O134" s="12">
        <f t="shared" si="16"/>
        <v>0</v>
      </c>
      <c r="P134" s="32">
        <f t="shared" si="3"/>
        <v>0.5</v>
      </c>
    </row>
    <row r="135" spans="1:18">
      <c r="A135" s="21" t="s">
        <v>1</v>
      </c>
      <c r="B135" s="22">
        <f t="shared" si="1"/>
        <v>24</v>
      </c>
      <c r="C135" s="22"/>
      <c r="D135" s="22"/>
      <c r="E135" s="22"/>
      <c r="F135" s="22">
        <v>12</v>
      </c>
      <c r="G135" s="22">
        <v>6</v>
      </c>
      <c r="H135" s="22">
        <v>3</v>
      </c>
      <c r="I135" s="22"/>
      <c r="K135" s="12">
        <f t="shared" si="17"/>
        <v>0</v>
      </c>
      <c r="L135" s="12">
        <f t="shared" si="16"/>
        <v>0</v>
      </c>
      <c r="M135" s="12">
        <f t="shared" si="16"/>
        <v>0</v>
      </c>
      <c r="N135" s="12">
        <f t="shared" si="16"/>
        <v>0.5</v>
      </c>
      <c r="O135" s="12">
        <f t="shared" si="16"/>
        <v>0.25</v>
      </c>
      <c r="P135" s="32">
        <f t="shared" si="3"/>
        <v>0.75</v>
      </c>
    </row>
    <row r="136" spans="1:18">
      <c r="A136" s="21"/>
      <c r="B136" s="22"/>
      <c r="C136" s="22"/>
      <c r="D136" s="22"/>
      <c r="E136" s="22"/>
      <c r="F136" s="22"/>
      <c r="G136" s="22"/>
      <c r="H136" s="22"/>
      <c r="I136" s="22"/>
      <c r="K136" s="12"/>
      <c r="L136" s="12"/>
      <c r="M136" s="12"/>
      <c r="N136" s="12"/>
      <c r="O136" s="12"/>
      <c r="P136" s="32"/>
    </row>
    <row r="138" spans="1:18">
      <c r="A138" s="26" t="s">
        <v>129</v>
      </c>
      <c r="C138" t="s">
        <v>130</v>
      </c>
    </row>
    <row r="139" spans="1:18">
      <c r="A139">
        <v>2012</v>
      </c>
      <c r="B139" t="s">
        <v>131</v>
      </c>
      <c r="C139">
        <v>2014</v>
      </c>
      <c r="D139">
        <v>2015</v>
      </c>
      <c r="E139">
        <v>2016</v>
      </c>
      <c r="F139">
        <v>2017</v>
      </c>
      <c r="G139">
        <v>2018</v>
      </c>
      <c r="H139" t="s">
        <v>202</v>
      </c>
      <c r="I139" t="s">
        <v>203</v>
      </c>
      <c r="K139" t="s">
        <v>132</v>
      </c>
      <c r="L139" t="s">
        <v>133</v>
      </c>
      <c r="M139" t="s">
        <v>134</v>
      </c>
      <c r="N139" t="s">
        <v>135</v>
      </c>
      <c r="O139" t="s">
        <v>136</v>
      </c>
    </row>
    <row r="140" spans="1:18">
      <c r="A140" s="21" t="s">
        <v>37</v>
      </c>
      <c r="B140" s="22">
        <f>+D2</f>
        <v>7</v>
      </c>
      <c r="C140" s="22"/>
      <c r="D140" s="22"/>
      <c r="E140" s="22"/>
      <c r="F140" s="22"/>
      <c r="G140" s="22">
        <v>5</v>
      </c>
      <c r="H140" s="22"/>
      <c r="I140" s="22"/>
      <c r="K140" s="12">
        <f t="shared" ref="K140:K152" si="18">+D140/$B140</f>
        <v>0</v>
      </c>
      <c r="L140" s="12">
        <f t="shared" ref="L140:L152" si="19">+E140/$B140</f>
        <v>0</v>
      </c>
      <c r="M140" s="12">
        <f t="shared" ref="M140:M152" si="20">+F140/$B140</f>
        <v>0</v>
      </c>
      <c r="N140" s="12">
        <f t="shared" ref="N140:N152" si="21">+G140/$B140</f>
        <v>0.7142857142857143</v>
      </c>
      <c r="O140" s="12">
        <f t="shared" ref="O140:O152" si="22">+H140/$B140</f>
        <v>0</v>
      </c>
    </row>
    <row r="141" spans="1:18">
      <c r="A141" s="21" t="s">
        <v>11</v>
      </c>
      <c r="B141" s="22">
        <f t="shared" ref="B141:B204" si="23">+D3</f>
        <v>4</v>
      </c>
      <c r="C141" s="22"/>
      <c r="D141" s="22"/>
      <c r="E141" s="22"/>
      <c r="F141" s="22">
        <v>1</v>
      </c>
      <c r="G141" s="22"/>
      <c r="H141" s="22">
        <v>1</v>
      </c>
      <c r="I141" s="22"/>
      <c r="K141" s="12">
        <f t="shared" si="18"/>
        <v>0</v>
      </c>
      <c r="L141" s="12">
        <f t="shared" si="19"/>
        <v>0</v>
      </c>
      <c r="M141" s="12">
        <f t="shared" si="20"/>
        <v>0.25</v>
      </c>
      <c r="N141" s="12">
        <f t="shared" si="21"/>
        <v>0</v>
      </c>
      <c r="O141" s="12">
        <f t="shared" si="22"/>
        <v>0.25</v>
      </c>
    </row>
    <row r="142" spans="1:18">
      <c r="A142" s="21" t="s">
        <v>25</v>
      </c>
      <c r="B142" s="22">
        <f t="shared" si="23"/>
        <v>10</v>
      </c>
      <c r="C142" s="22"/>
      <c r="D142" s="22"/>
      <c r="E142" s="22">
        <v>9</v>
      </c>
      <c r="F142" s="22"/>
      <c r="G142" s="22">
        <v>1</v>
      </c>
      <c r="H142" s="22"/>
      <c r="I142" s="22"/>
      <c r="K142" s="12">
        <f t="shared" si="18"/>
        <v>0</v>
      </c>
      <c r="L142" s="12">
        <f t="shared" si="19"/>
        <v>0.9</v>
      </c>
      <c r="M142" s="12">
        <f t="shared" si="20"/>
        <v>0</v>
      </c>
      <c r="N142" s="12">
        <f t="shared" si="21"/>
        <v>0.1</v>
      </c>
      <c r="O142" s="12">
        <f t="shared" si="22"/>
        <v>0</v>
      </c>
    </row>
    <row r="143" spans="1:18">
      <c r="A143" s="48" t="s">
        <v>13</v>
      </c>
      <c r="B143" s="22">
        <f t="shared" si="23"/>
        <v>14</v>
      </c>
      <c r="C143" s="22"/>
      <c r="D143" s="22"/>
      <c r="E143" s="22"/>
      <c r="F143" s="22">
        <v>8</v>
      </c>
      <c r="G143" s="22"/>
      <c r="H143" s="22">
        <v>2</v>
      </c>
      <c r="I143" s="22">
        <v>1</v>
      </c>
      <c r="K143" s="12">
        <f t="shared" si="18"/>
        <v>0</v>
      </c>
      <c r="L143" s="12">
        <f t="shared" si="19"/>
        <v>0</v>
      </c>
      <c r="M143" s="12">
        <f t="shared" si="20"/>
        <v>0.5714285714285714</v>
      </c>
      <c r="N143" s="12">
        <f t="shared" si="21"/>
        <v>0</v>
      </c>
      <c r="O143" s="12">
        <f t="shared" si="22"/>
        <v>0.14285714285714285</v>
      </c>
    </row>
    <row r="144" spans="1:18">
      <c r="A144" s="21" t="s">
        <v>33</v>
      </c>
      <c r="B144" s="22">
        <f t="shared" si="23"/>
        <v>5</v>
      </c>
      <c r="C144" s="22"/>
      <c r="D144" s="22"/>
      <c r="E144" s="22"/>
      <c r="F144" s="22">
        <v>4</v>
      </c>
      <c r="G144" s="22">
        <v>1</v>
      </c>
      <c r="H144" s="22"/>
      <c r="I144" s="22"/>
      <c r="K144" s="12">
        <f t="shared" si="18"/>
        <v>0</v>
      </c>
      <c r="L144" s="12">
        <f t="shared" si="19"/>
        <v>0</v>
      </c>
      <c r="M144" s="12">
        <f t="shared" si="20"/>
        <v>0.8</v>
      </c>
      <c r="N144" s="12">
        <f t="shared" si="21"/>
        <v>0.2</v>
      </c>
      <c r="O144" s="12">
        <f t="shared" si="22"/>
        <v>0</v>
      </c>
    </row>
    <row r="145" spans="1:15">
      <c r="A145" s="21" t="s">
        <v>58</v>
      </c>
      <c r="B145" s="22">
        <f t="shared" si="23"/>
        <v>22</v>
      </c>
      <c r="C145" s="22"/>
      <c r="D145" s="22"/>
      <c r="E145" s="22"/>
      <c r="F145" s="22">
        <v>15</v>
      </c>
      <c r="G145" s="22">
        <v>2</v>
      </c>
      <c r="H145" s="22">
        <v>2</v>
      </c>
      <c r="I145" s="22">
        <v>1</v>
      </c>
      <c r="K145" s="12">
        <f t="shared" si="18"/>
        <v>0</v>
      </c>
      <c r="L145" s="12">
        <f t="shared" si="19"/>
        <v>0</v>
      </c>
      <c r="M145" s="12">
        <f t="shared" si="20"/>
        <v>0.68181818181818177</v>
      </c>
      <c r="N145" s="12">
        <f t="shared" si="21"/>
        <v>9.0909090909090912E-2</v>
      </c>
      <c r="O145" s="12">
        <f t="shared" si="22"/>
        <v>9.0909090909090912E-2</v>
      </c>
    </row>
    <row r="146" spans="1:15">
      <c r="A146" s="21" t="s">
        <v>31</v>
      </c>
      <c r="B146" s="22">
        <f t="shared" si="23"/>
        <v>8</v>
      </c>
      <c r="C146" s="22"/>
      <c r="D146" s="22">
        <v>1</v>
      </c>
      <c r="E146" s="22">
        <v>7</v>
      </c>
      <c r="F146" s="22"/>
      <c r="G146" s="22"/>
      <c r="H146" s="22"/>
      <c r="I146" s="22">
        <v>1</v>
      </c>
      <c r="K146" s="12">
        <f t="shared" si="18"/>
        <v>0.125</v>
      </c>
      <c r="L146" s="12">
        <f t="shared" si="19"/>
        <v>0.875</v>
      </c>
      <c r="M146" s="12">
        <f t="shared" si="20"/>
        <v>0</v>
      </c>
      <c r="N146" s="12">
        <f t="shared" si="21"/>
        <v>0</v>
      </c>
      <c r="O146" s="12">
        <f t="shared" si="22"/>
        <v>0</v>
      </c>
    </row>
    <row r="147" spans="1:15">
      <c r="A147" s="21" t="s">
        <v>14</v>
      </c>
      <c r="B147" s="22">
        <f t="shared" si="23"/>
        <v>11</v>
      </c>
      <c r="C147" s="22"/>
      <c r="D147" s="22"/>
      <c r="E147" s="22"/>
      <c r="F147" s="22">
        <v>1</v>
      </c>
      <c r="G147" s="22">
        <v>9</v>
      </c>
      <c r="H147" s="22">
        <v>1</v>
      </c>
      <c r="I147" s="22"/>
      <c r="K147" s="12">
        <f t="shared" si="18"/>
        <v>0</v>
      </c>
      <c r="L147" s="12">
        <f t="shared" si="19"/>
        <v>0</v>
      </c>
      <c r="M147" s="12">
        <f t="shared" si="20"/>
        <v>9.0909090909090912E-2</v>
      </c>
      <c r="N147" s="12">
        <f t="shared" si="21"/>
        <v>0.81818181818181823</v>
      </c>
      <c r="O147" s="12">
        <f t="shared" si="22"/>
        <v>9.0909090909090912E-2</v>
      </c>
    </row>
    <row r="148" spans="1:15">
      <c r="A148" s="21" t="s">
        <v>5</v>
      </c>
      <c r="B148" s="22">
        <f t="shared" si="23"/>
        <v>7</v>
      </c>
      <c r="C148" s="22"/>
      <c r="D148" s="22"/>
      <c r="E148" s="22"/>
      <c r="F148" s="22">
        <v>5</v>
      </c>
      <c r="G148" s="22"/>
      <c r="H148" s="22">
        <v>2</v>
      </c>
      <c r="I148" s="22"/>
      <c r="K148" s="12">
        <f t="shared" si="18"/>
        <v>0</v>
      </c>
      <c r="L148" s="12">
        <f t="shared" si="19"/>
        <v>0</v>
      </c>
      <c r="M148" s="12">
        <f t="shared" si="20"/>
        <v>0.7142857142857143</v>
      </c>
      <c r="N148" s="12">
        <f t="shared" si="21"/>
        <v>0</v>
      </c>
      <c r="O148" s="12">
        <f t="shared" si="22"/>
        <v>0.2857142857142857</v>
      </c>
    </row>
    <row r="149" spans="1:15">
      <c r="A149" s="21" t="s">
        <v>30</v>
      </c>
      <c r="B149" s="22">
        <f t="shared" si="23"/>
        <v>2</v>
      </c>
      <c r="C149" s="22"/>
      <c r="D149" s="22"/>
      <c r="E149" s="22">
        <v>1</v>
      </c>
      <c r="F149" s="22"/>
      <c r="G149" s="22"/>
      <c r="H149" s="22"/>
      <c r="I149" s="22"/>
      <c r="K149" s="12">
        <f t="shared" si="18"/>
        <v>0</v>
      </c>
      <c r="L149" s="12">
        <f t="shared" si="19"/>
        <v>0.5</v>
      </c>
      <c r="M149" s="12">
        <f t="shared" si="20"/>
        <v>0</v>
      </c>
      <c r="N149" s="12">
        <f t="shared" si="21"/>
        <v>0</v>
      </c>
      <c r="O149" s="12">
        <f t="shared" si="22"/>
        <v>0</v>
      </c>
    </row>
    <row r="150" spans="1:15">
      <c r="A150" s="21" t="s">
        <v>67</v>
      </c>
      <c r="B150" s="22">
        <f t="shared" si="23"/>
        <v>5</v>
      </c>
      <c r="C150" s="22"/>
      <c r="D150" s="22"/>
      <c r="E150" s="22">
        <v>3</v>
      </c>
      <c r="F150" s="22">
        <v>2</v>
      </c>
      <c r="G150" s="22"/>
      <c r="H150" s="22"/>
      <c r="I150" s="22"/>
      <c r="K150" s="12">
        <f t="shared" si="18"/>
        <v>0</v>
      </c>
      <c r="L150" s="12">
        <f t="shared" si="19"/>
        <v>0.6</v>
      </c>
      <c r="M150" s="12">
        <f t="shared" si="20"/>
        <v>0.4</v>
      </c>
      <c r="N150" s="12">
        <f t="shared" si="21"/>
        <v>0</v>
      </c>
      <c r="O150" s="12">
        <f t="shared" si="22"/>
        <v>0</v>
      </c>
    </row>
    <row r="151" spans="1:15">
      <c r="A151" s="21" t="s">
        <v>19</v>
      </c>
      <c r="B151" s="22">
        <f t="shared" si="23"/>
        <v>3</v>
      </c>
      <c r="C151" s="22"/>
      <c r="D151" s="22"/>
      <c r="E151" s="22"/>
      <c r="F151" s="22">
        <v>2</v>
      </c>
      <c r="G151" s="22">
        <v>1</v>
      </c>
      <c r="H151" s="22"/>
      <c r="I151" s="22"/>
      <c r="K151" s="12">
        <f t="shared" si="18"/>
        <v>0</v>
      </c>
      <c r="L151" s="12">
        <f t="shared" si="19"/>
        <v>0</v>
      </c>
      <c r="M151" s="12">
        <f t="shared" si="20"/>
        <v>0.66666666666666663</v>
      </c>
      <c r="N151" s="12">
        <f t="shared" si="21"/>
        <v>0.33333333333333331</v>
      </c>
      <c r="O151" s="12">
        <f t="shared" si="22"/>
        <v>0</v>
      </c>
    </row>
    <row r="152" spans="1:15">
      <c r="A152" s="21" t="s">
        <v>20</v>
      </c>
      <c r="B152" s="22">
        <f t="shared" si="23"/>
        <v>7</v>
      </c>
      <c r="C152" s="22"/>
      <c r="D152" s="22"/>
      <c r="E152" s="22"/>
      <c r="F152" s="22">
        <v>4</v>
      </c>
      <c r="G152" s="22"/>
      <c r="H152" s="22">
        <v>1</v>
      </c>
      <c r="I152" s="22"/>
      <c r="K152" s="12">
        <f t="shared" si="18"/>
        <v>0</v>
      </c>
      <c r="L152" s="12">
        <f t="shared" si="19"/>
        <v>0</v>
      </c>
      <c r="M152" s="12">
        <f t="shared" si="20"/>
        <v>0.5714285714285714</v>
      </c>
      <c r="N152" s="12">
        <f t="shared" si="21"/>
        <v>0</v>
      </c>
      <c r="O152" s="12">
        <f t="shared" si="22"/>
        <v>0.14285714285714285</v>
      </c>
    </row>
    <row r="153" spans="1:15">
      <c r="A153" s="21" t="s">
        <v>64</v>
      </c>
      <c r="B153" s="22">
        <f t="shared" si="23"/>
        <v>0</v>
      </c>
      <c r="C153" s="22"/>
      <c r="D153" s="22"/>
      <c r="E153" s="22"/>
      <c r="F153" s="22"/>
      <c r="G153" s="22"/>
      <c r="H153" s="22"/>
      <c r="I153" s="22"/>
      <c r="K153" s="61"/>
      <c r="L153" s="61"/>
      <c r="M153" s="61"/>
      <c r="N153" s="61"/>
      <c r="O153" s="61"/>
    </row>
    <row r="154" spans="1:15">
      <c r="A154" s="21" t="s">
        <v>71</v>
      </c>
      <c r="B154" s="22">
        <f t="shared" si="23"/>
        <v>3</v>
      </c>
      <c r="C154" s="22"/>
      <c r="D154" s="22"/>
      <c r="E154" s="22"/>
      <c r="F154" s="22">
        <v>1</v>
      </c>
      <c r="G154" s="22"/>
      <c r="H154" s="22"/>
      <c r="I154" s="22"/>
      <c r="K154" s="12">
        <f t="shared" ref="K154:O157" si="24">+D154/$B154</f>
        <v>0</v>
      </c>
      <c r="L154" s="12">
        <f t="shared" si="24"/>
        <v>0</v>
      </c>
      <c r="M154" s="12">
        <f t="shared" si="24"/>
        <v>0.33333333333333331</v>
      </c>
      <c r="N154" s="12">
        <f t="shared" si="24"/>
        <v>0</v>
      </c>
      <c r="O154" s="12">
        <f t="shared" si="24"/>
        <v>0</v>
      </c>
    </row>
    <row r="155" spans="1:15">
      <c r="A155" s="21" t="s">
        <v>50</v>
      </c>
      <c r="B155" s="22">
        <f t="shared" si="23"/>
        <v>2</v>
      </c>
      <c r="C155" s="22"/>
      <c r="D155" s="22"/>
      <c r="E155" s="22"/>
      <c r="F155" s="22">
        <v>2</v>
      </c>
      <c r="G155" s="22"/>
      <c r="H155" s="22"/>
      <c r="I155" s="22"/>
      <c r="K155" s="12">
        <f t="shared" si="24"/>
        <v>0</v>
      </c>
      <c r="L155" s="12">
        <f t="shared" si="24"/>
        <v>0</v>
      </c>
      <c r="M155" s="12">
        <f t="shared" si="24"/>
        <v>1</v>
      </c>
      <c r="N155" s="12">
        <f t="shared" si="24"/>
        <v>0</v>
      </c>
      <c r="O155" s="12">
        <f t="shared" si="24"/>
        <v>0</v>
      </c>
    </row>
    <row r="156" spans="1:15">
      <c r="A156" s="21" t="s">
        <v>7</v>
      </c>
      <c r="B156" s="22">
        <f t="shared" si="23"/>
        <v>5</v>
      </c>
      <c r="C156" s="22"/>
      <c r="D156" s="22"/>
      <c r="E156" s="22"/>
      <c r="F156" s="22">
        <v>2</v>
      </c>
      <c r="G156" s="22">
        <v>1</v>
      </c>
      <c r="H156" s="22"/>
      <c r="I156" s="22"/>
      <c r="K156" s="12">
        <f t="shared" si="24"/>
        <v>0</v>
      </c>
      <c r="L156" s="12">
        <f t="shared" si="24"/>
        <v>0</v>
      </c>
      <c r="M156" s="12">
        <f t="shared" si="24"/>
        <v>0.4</v>
      </c>
      <c r="N156" s="12">
        <f t="shared" si="24"/>
        <v>0.2</v>
      </c>
      <c r="O156" s="12">
        <f t="shared" si="24"/>
        <v>0</v>
      </c>
    </row>
    <row r="157" spans="1:15">
      <c r="A157" s="21" t="s">
        <v>8</v>
      </c>
      <c r="B157" s="22">
        <f t="shared" si="23"/>
        <v>16</v>
      </c>
      <c r="C157" s="22"/>
      <c r="D157" s="22">
        <v>1</v>
      </c>
      <c r="E157" s="22"/>
      <c r="F157" s="22">
        <v>11</v>
      </c>
      <c r="G157" s="22">
        <v>1</v>
      </c>
      <c r="H157" s="22">
        <v>1</v>
      </c>
      <c r="I157" s="22">
        <v>1</v>
      </c>
      <c r="K157" s="12">
        <f t="shared" si="24"/>
        <v>6.25E-2</v>
      </c>
      <c r="L157" s="12">
        <f t="shared" si="24"/>
        <v>0</v>
      </c>
      <c r="M157" s="12">
        <f t="shared" si="24"/>
        <v>0.6875</v>
      </c>
      <c r="N157" s="12">
        <f t="shared" si="24"/>
        <v>6.25E-2</v>
      </c>
      <c r="O157" s="12">
        <f t="shared" si="24"/>
        <v>6.25E-2</v>
      </c>
    </row>
    <row r="158" spans="1:15">
      <c r="A158" s="21" t="s">
        <v>72</v>
      </c>
      <c r="B158" s="22">
        <f t="shared" si="23"/>
        <v>0</v>
      </c>
      <c r="C158" s="22"/>
      <c r="D158" s="22"/>
      <c r="E158" s="22"/>
      <c r="F158" s="22"/>
      <c r="G158" s="22"/>
      <c r="H158" s="22"/>
      <c r="I158" s="22"/>
      <c r="K158" s="61"/>
      <c r="L158" s="61"/>
      <c r="M158" s="61"/>
      <c r="N158" s="61"/>
      <c r="O158" s="61"/>
    </row>
    <row r="159" spans="1:15">
      <c r="A159" s="21" t="s">
        <v>53</v>
      </c>
      <c r="B159" s="22">
        <f t="shared" si="23"/>
        <v>0</v>
      </c>
      <c r="C159" s="22"/>
      <c r="D159" s="22"/>
      <c r="E159" s="22"/>
      <c r="F159" s="22"/>
      <c r="G159" s="22"/>
      <c r="H159" s="22"/>
      <c r="I159" s="22"/>
      <c r="K159" s="61"/>
      <c r="L159" s="61"/>
      <c r="M159" s="61"/>
      <c r="N159" s="61"/>
      <c r="O159" s="61"/>
    </row>
    <row r="160" spans="1:15">
      <c r="A160" s="21" t="s">
        <v>49</v>
      </c>
      <c r="B160" s="22">
        <f t="shared" si="23"/>
        <v>1</v>
      </c>
      <c r="C160" s="22"/>
      <c r="D160" s="22"/>
      <c r="E160" s="22"/>
      <c r="F160" s="22"/>
      <c r="G160" s="22">
        <v>1</v>
      </c>
      <c r="H160" s="22"/>
      <c r="I160" s="22"/>
      <c r="K160" s="12">
        <f t="shared" ref="K160:K179" si="25">+D160/$B160</f>
        <v>0</v>
      </c>
      <c r="L160" s="12">
        <f t="shared" ref="L160:L179" si="26">+E160/$B160</f>
        <v>0</v>
      </c>
      <c r="M160" s="12">
        <f t="shared" ref="M160:M179" si="27">+F160/$B160</f>
        <v>0</v>
      </c>
      <c r="N160" s="12">
        <f t="shared" ref="N160:N179" si="28">+G160/$B160</f>
        <v>1</v>
      </c>
      <c r="O160" s="12">
        <f t="shared" ref="O160:O179" si="29">+H160/$B160</f>
        <v>0</v>
      </c>
    </row>
    <row r="161" spans="1:15">
      <c r="A161" s="21" t="s">
        <v>43</v>
      </c>
      <c r="B161" s="22">
        <f t="shared" si="23"/>
        <v>5</v>
      </c>
      <c r="C161" s="22"/>
      <c r="D161" s="22"/>
      <c r="E161" s="22"/>
      <c r="F161" s="22">
        <v>3</v>
      </c>
      <c r="G161" s="22">
        <v>1</v>
      </c>
      <c r="H161" s="22"/>
      <c r="I161" s="22"/>
      <c r="K161" s="12">
        <f t="shared" si="25"/>
        <v>0</v>
      </c>
      <c r="L161" s="12">
        <f t="shared" si="26"/>
        <v>0</v>
      </c>
      <c r="M161" s="12">
        <f t="shared" si="27"/>
        <v>0.6</v>
      </c>
      <c r="N161" s="12">
        <f t="shared" si="28"/>
        <v>0.2</v>
      </c>
      <c r="O161" s="12">
        <f t="shared" si="29"/>
        <v>0</v>
      </c>
    </row>
    <row r="162" spans="1:15">
      <c r="A162" s="21" t="s">
        <v>36</v>
      </c>
      <c r="B162" s="22">
        <f t="shared" si="23"/>
        <v>2</v>
      </c>
      <c r="C162" s="22"/>
      <c r="D162" s="22"/>
      <c r="E162" s="22"/>
      <c r="F162" s="22"/>
      <c r="G162" s="22"/>
      <c r="H162" s="22"/>
      <c r="I162" s="22"/>
      <c r="K162" s="12">
        <f t="shared" si="25"/>
        <v>0</v>
      </c>
      <c r="L162" s="12">
        <f t="shared" si="26"/>
        <v>0</v>
      </c>
      <c r="M162" s="12">
        <f t="shared" si="27"/>
        <v>0</v>
      </c>
      <c r="N162" s="12">
        <f t="shared" si="28"/>
        <v>0</v>
      </c>
      <c r="O162" s="12">
        <f t="shared" si="29"/>
        <v>0</v>
      </c>
    </row>
    <row r="163" spans="1:15">
      <c r="A163" s="21" t="s">
        <v>24</v>
      </c>
      <c r="B163" s="22">
        <f t="shared" si="23"/>
        <v>3</v>
      </c>
      <c r="C163" s="22"/>
      <c r="D163" s="22"/>
      <c r="E163" s="22"/>
      <c r="F163" s="22"/>
      <c r="G163" s="22">
        <v>2</v>
      </c>
      <c r="H163" s="22">
        <v>1</v>
      </c>
      <c r="I163" s="22"/>
      <c r="K163" s="12">
        <f t="shared" si="25"/>
        <v>0</v>
      </c>
      <c r="L163" s="12">
        <f t="shared" si="26"/>
        <v>0</v>
      </c>
      <c r="M163" s="12">
        <f t="shared" si="27"/>
        <v>0</v>
      </c>
      <c r="N163" s="12">
        <f t="shared" si="28"/>
        <v>0.66666666666666663</v>
      </c>
      <c r="O163" s="12">
        <f t="shared" si="29"/>
        <v>0.33333333333333331</v>
      </c>
    </row>
    <row r="164" spans="1:15">
      <c r="A164" s="21" t="s">
        <v>10</v>
      </c>
      <c r="B164" s="22">
        <f t="shared" si="23"/>
        <v>8</v>
      </c>
      <c r="C164" s="22"/>
      <c r="D164" s="22"/>
      <c r="E164" s="22"/>
      <c r="F164" s="22">
        <v>6</v>
      </c>
      <c r="G164" s="22"/>
      <c r="H164" s="22"/>
      <c r="I164" s="22"/>
      <c r="K164" s="12">
        <f t="shared" si="25"/>
        <v>0</v>
      </c>
      <c r="L164" s="12">
        <f t="shared" si="26"/>
        <v>0</v>
      </c>
      <c r="M164" s="12">
        <f t="shared" si="27"/>
        <v>0.75</v>
      </c>
      <c r="N164" s="12">
        <f t="shared" si="28"/>
        <v>0</v>
      </c>
      <c r="O164" s="12">
        <f t="shared" si="29"/>
        <v>0</v>
      </c>
    </row>
    <row r="165" spans="1:15">
      <c r="A165" s="21" t="s">
        <v>46</v>
      </c>
      <c r="B165" s="22">
        <f t="shared" si="23"/>
        <v>1</v>
      </c>
      <c r="C165" s="22"/>
      <c r="D165" s="22"/>
      <c r="E165" s="22"/>
      <c r="F165" s="22"/>
      <c r="G165" s="22"/>
      <c r="H165" s="22"/>
      <c r="I165" s="22"/>
      <c r="K165" s="12">
        <f t="shared" si="25"/>
        <v>0</v>
      </c>
      <c r="L165" s="12">
        <f t="shared" si="26"/>
        <v>0</v>
      </c>
      <c r="M165" s="12">
        <f t="shared" si="27"/>
        <v>0</v>
      </c>
      <c r="N165" s="12">
        <f t="shared" si="28"/>
        <v>0</v>
      </c>
      <c r="O165" s="12">
        <f t="shared" si="29"/>
        <v>0</v>
      </c>
    </row>
    <row r="166" spans="1:15">
      <c r="A166" s="21" t="s">
        <v>6</v>
      </c>
      <c r="B166" s="22">
        <f t="shared" si="23"/>
        <v>4</v>
      </c>
      <c r="C166" s="22"/>
      <c r="D166" s="22"/>
      <c r="E166" s="22">
        <v>2</v>
      </c>
      <c r="F166" s="22">
        <v>1</v>
      </c>
      <c r="G166" s="22">
        <v>1</v>
      </c>
      <c r="H166" s="22"/>
      <c r="I166" s="22"/>
      <c r="K166" s="12">
        <f t="shared" si="25"/>
        <v>0</v>
      </c>
      <c r="L166" s="12">
        <f t="shared" si="26"/>
        <v>0.5</v>
      </c>
      <c r="M166" s="12">
        <f t="shared" si="27"/>
        <v>0.25</v>
      </c>
      <c r="N166" s="12">
        <f t="shared" si="28"/>
        <v>0.25</v>
      </c>
      <c r="O166" s="12">
        <f t="shared" si="29"/>
        <v>0</v>
      </c>
    </row>
    <row r="167" spans="1:15">
      <c r="A167" s="21" t="s">
        <v>12</v>
      </c>
      <c r="B167" s="22">
        <f t="shared" si="23"/>
        <v>10</v>
      </c>
      <c r="C167" s="22"/>
      <c r="D167" s="22"/>
      <c r="E167" s="22">
        <v>2</v>
      </c>
      <c r="F167" s="22"/>
      <c r="G167" s="22">
        <v>1</v>
      </c>
      <c r="H167" s="22">
        <v>1</v>
      </c>
      <c r="I167" s="22">
        <v>1</v>
      </c>
      <c r="K167" s="12">
        <f t="shared" si="25"/>
        <v>0</v>
      </c>
      <c r="L167" s="12">
        <f t="shared" si="26"/>
        <v>0.2</v>
      </c>
      <c r="M167" s="12">
        <f t="shared" si="27"/>
        <v>0</v>
      </c>
      <c r="N167" s="12">
        <f t="shared" si="28"/>
        <v>0.1</v>
      </c>
      <c r="O167" s="12">
        <f t="shared" si="29"/>
        <v>0.1</v>
      </c>
    </row>
    <row r="168" spans="1:15">
      <c r="A168" s="21" t="s">
        <v>47</v>
      </c>
      <c r="B168" s="22">
        <f t="shared" si="23"/>
        <v>5</v>
      </c>
      <c r="C168" s="22"/>
      <c r="D168" s="22"/>
      <c r="E168" s="22"/>
      <c r="F168" s="22"/>
      <c r="G168" s="22">
        <v>3</v>
      </c>
      <c r="H168" s="22"/>
      <c r="I168" s="22"/>
      <c r="K168" s="12">
        <f t="shared" si="25"/>
        <v>0</v>
      </c>
      <c r="L168" s="12">
        <f t="shared" si="26"/>
        <v>0</v>
      </c>
      <c r="M168" s="12">
        <f t="shared" si="27"/>
        <v>0</v>
      </c>
      <c r="N168" s="12">
        <f t="shared" si="28"/>
        <v>0.6</v>
      </c>
      <c r="O168" s="12">
        <f t="shared" si="29"/>
        <v>0</v>
      </c>
    </row>
    <row r="169" spans="1:15">
      <c r="A169" s="21" t="s">
        <v>39</v>
      </c>
      <c r="B169" s="22">
        <f t="shared" si="23"/>
        <v>4</v>
      </c>
      <c r="C169" s="22"/>
      <c r="D169" s="22"/>
      <c r="E169" s="22"/>
      <c r="F169" s="22">
        <v>3</v>
      </c>
      <c r="G169" s="22"/>
      <c r="H169" s="22"/>
      <c r="I169" s="22"/>
      <c r="K169" s="12">
        <f t="shared" si="25"/>
        <v>0</v>
      </c>
      <c r="L169" s="12">
        <f t="shared" si="26"/>
        <v>0</v>
      </c>
      <c r="M169" s="12">
        <f t="shared" si="27"/>
        <v>0.75</v>
      </c>
      <c r="N169" s="12">
        <f t="shared" si="28"/>
        <v>0</v>
      </c>
      <c r="O169" s="12">
        <f t="shared" si="29"/>
        <v>0</v>
      </c>
    </row>
    <row r="170" spans="1:15">
      <c r="A170" s="21" t="s">
        <v>62</v>
      </c>
      <c r="B170" s="22">
        <f t="shared" si="23"/>
        <v>1</v>
      </c>
      <c r="C170" s="22"/>
      <c r="D170" s="22"/>
      <c r="E170" s="22">
        <v>1</v>
      </c>
      <c r="F170" s="22"/>
      <c r="G170" s="22"/>
      <c r="H170" s="22"/>
      <c r="I170" s="22"/>
      <c r="K170" s="12">
        <f t="shared" si="25"/>
        <v>0</v>
      </c>
      <c r="L170" s="12">
        <f t="shared" si="26"/>
        <v>1</v>
      </c>
      <c r="M170" s="12">
        <f t="shared" si="27"/>
        <v>0</v>
      </c>
      <c r="N170" s="12">
        <f t="shared" si="28"/>
        <v>0</v>
      </c>
      <c r="O170" s="12">
        <f t="shared" si="29"/>
        <v>0</v>
      </c>
    </row>
    <row r="171" spans="1:15">
      <c r="A171" s="21" t="s">
        <v>38</v>
      </c>
      <c r="B171" s="22">
        <f t="shared" si="23"/>
        <v>13</v>
      </c>
      <c r="C171" s="22"/>
      <c r="D171" s="22"/>
      <c r="E171" s="22"/>
      <c r="F171" s="22"/>
      <c r="G171" s="22">
        <v>9</v>
      </c>
      <c r="H171" s="22"/>
      <c r="I171" s="22"/>
      <c r="K171" s="12">
        <f t="shared" si="25"/>
        <v>0</v>
      </c>
      <c r="L171" s="12">
        <f t="shared" si="26"/>
        <v>0</v>
      </c>
      <c r="M171" s="12">
        <f t="shared" si="27"/>
        <v>0</v>
      </c>
      <c r="N171" s="12">
        <f t="shared" si="28"/>
        <v>0.69230769230769229</v>
      </c>
      <c r="O171" s="12">
        <f t="shared" si="29"/>
        <v>0</v>
      </c>
    </row>
    <row r="172" spans="1:15">
      <c r="A172" s="21" t="s">
        <v>9</v>
      </c>
      <c r="B172" s="22">
        <f t="shared" si="23"/>
        <v>8</v>
      </c>
      <c r="C172" s="22"/>
      <c r="D172" s="22"/>
      <c r="E172" s="22">
        <v>6</v>
      </c>
      <c r="F172" s="22">
        <v>1</v>
      </c>
      <c r="G172" s="22"/>
      <c r="H172" s="22"/>
      <c r="I172" s="22"/>
      <c r="K172" s="12">
        <f t="shared" si="25"/>
        <v>0</v>
      </c>
      <c r="L172" s="12">
        <f t="shared" si="26"/>
        <v>0.75</v>
      </c>
      <c r="M172" s="12">
        <f t="shared" si="27"/>
        <v>0.125</v>
      </c>
      <c r="N172" s="12">
        <f t="shared" si="28"/>
        <v>0</v>
      </c>
      <c r="O172" s="12">
        <f t="shared" si="29"/>
        <v>0</v>
      </c>
    </row>
    <row r="173" spans="1:15">
      <c r="A173" s="21" t="s">
        <v>66</v>
      </c>
      <c r="B173" s="22">
        <f t="shared" si="23"/>
        <v>3</v>
      </c>
      <c r="C173" s="22"/>
      <c r="D173" s="22"/>
      <c r="E173" s="22"/>
      <c r="F173" s="22">
        <v>3</v>
      </c>
      <c r="G173" s="22"/>
      <c r="H173" s="22"/>
      <c r="I173" s="22"/>
      <c r="K173" s="12">
        <f t="shared" si="25"/>
        <v>0</v>
      </c>
      <c r="L173" s="12">
        <f t="shared" si="26"/>
        <v>0</v>
      </c>
      <c r="M173" s="12">
        <f t="shared" si="27"/>
        <v>1</v>
      </c>
      <c r="N173" s="12">
        <f t="shared" si="28"/>
        <v>0</v>
      </c>
      <c r="O173" s="12">
        <f t="shared" si="29"/>
        <v>0</v>
      </c>
    </row>
    <row r="174" spans="1:15">
      <c r="A174" s="21" t="s">
        <v>56</v>
      </c>
      <c r="B174" s="22">
        <f t="shared" si="23"/>
        <v>3</v>
      </c>
      <c r="C174" s="22"/>
      <c r="D174" s="22"/>
      <c r="E174" s="22">
        <v>3</v>
      </c>
      <c r="F174" s="22"/>
      <c r="G174" s="22"/>
      <c r="H174" s="22"/>
      <c r="I174" s="22"/>
      <c r="K174" s="12">
        <f t="shared" si="25"/>
        <v>0</v>
      </c>
      <c r="L174" s="12">
        <f t="shared" si="26"/>
        <v>1</v>
      </c>
      <c r="M174" s="12">
        <f t="shared" si="27"/>
        <v>0</v>
      </c>
      <c r="N174" s="12">
        <f t="shared" si="28"/>
        <v>0</v>
      </c>
      <c r="O174" s="12">
        <f t="shared" si="29"/>
        <v>0</v>
      </c>
    </row>
    <row r="175" spans="1:15">
      <c r="A175" s="21" t="s">
        <v>23</v>
      </c>
      <c r="B175" s="22">
        <f t="shared" si="23"/>
        <v>12</v>
      </c>
      <c r="C175" s="22"/>
      <c r="D175" s="22"/>
      <c r="E175" s="22"/>
      <c r="F175" s="22">
        <v>9</v>
      </c>
      <c r="G175" s="22">
        <v>1</v>
      </c>
      <c r="H175" s="22">
        <v>3</v>
      </c>
      <c r="I175" s="22"/>
      <c r="K175" s="12">
        <f t="shared" si="25"/>
        <v>0</v>
      </c>
      <c r="L175" s="12">
        <f t="shared" si="26"/>
        <v>0</v>
      </c>
      <c r="M175" s="12">
        <f t="shared" si="27"/>
        <v>0.75</v>
      </c>
      <c r="N175" s="12">
        <f t="shared" si="28"/>
        <v>8.3333333333333329E-2</v>
      </c>
      <c r="O175" s="12">
        <f t="shared" si="29"/>
        <v>0.25</v>
      </c>
    </row>
    <row r="176" spans="1:15">
      <c r="A176" s="21" t="s">
        <v>4</v>
      </c>
      <c r="B176" s="22">
        <f t="shared" si="23"/>
        <v>6</v>
      </c>
      <c r="C176" s="22"/>
      <c r="D176" s="22"/>
      <c r="E176" s="22"/>
      <c r="F176" s="22">
        <v>4</v>
      </c>
      <c r="G176" s="22">
        <v>1</v>
      </c>
      <c r="H176" s="22">
        <v>1</v>
      </c>
      <c r="I176" s="22"/>
      <c r="K176" s="12">
        <f t="shared" si="25"/>
        <v>0</v>
      </c>
      <c r="L176" s="12">
        <f t="shared" si="26"/>
        <v>0</v>
      </c>
      <c r="M176" s="12">
        <f t="shared" si="27"/>
        <v>0.66666666666666663</v>
      </c>
      <c r="N176" s="12">
        <f t="shared" si="28"/>
        <v>0.16666666666666666</v>
      </c>
      <c r="O176" s="12">
        <f t="shared" si="29"/>
        <v>0.16666666666666666</v>
      </c>
    </row>
    <row r="177" spans="1:15">
      <c r="A177" s="21" t="s">
        <v>28</v>
      </c>
      <c r="B177" s="22">
        <f t="shared" si="23"/>
        <v>14</v>
      </c>
      <c r="C177" s="22"/>
      <c r="D177" s="22"/>
      <c r="E177" s="22"/>
      <c r="F177" s="22">
        <v>10</v>
      </c>
      <c r="G177" s="22"/>
      <c r="H177" s="22">
        <v>1</v>
      </c>
      <c r="I177" s="22"/>
      <c r="K177" s="12">
        <f t="shared" si="25"/>
        <v>0</v>
      </c>
      <c r="L177" s="12">
        <f t="shared" si="26"/>
        <v>0</v>
      </c>
      <c r="M177" s="12">
        <f t="shared" si="27"/>
        <v>0.7142857142857143</v>
      </c>
      <c r="N177" s="12">
        <f t="shared" si="28"/>
        <v>0</v>
      </c>
      <c r="O177" s="12">
        <f t="shared" si="29"/>
        <v>7.1428571428571425E-2</v>
      </c>
    </row>
    <row r="178" spans="1:15">
      <c r="A178" s="21" t="s">
        <v>26</v>
      </c>
      <c r="B178" s="22">
        <f t="shared" si="23"/>
        <v>4</v>
      </c>
      <c r="C178" s="22"/>
      <c r="D178" s="22"/>
      <c r="E178" s="22"/>
      <c r="F178" s="22">
        <v>2</v>
      </c>
      <c r="G178" s="22">
        <v>1</v>
      </c>
      <c r="H178" s="22"/>
      <c r="I178" s="22"/>
      <c r="K178" s="12">
        <f t="shared" si="25"/>
        <v>0</v>
      </c>
      <c r="L178" s="12">
        <f t="shared" si="26"/>
        <v>0</v>
      </c>
      <c r="M178" s="12">
        <f t="shared" si="27"/>
        <v>0.5</v>
      </c>
      <c r="N178" s="12">
        <f t="shared" si="28"/>
        <v>0.25</v>
      </c>
      <c r="O178" s="12">
        <f t="shared" si="29"/>
        <v>0</v>
      </c>
    </row>
    <row r="179" spans="1:15">
      <c r="A179" s="21" t="s">
        <v>16</v>
      </c>
      <c r="B179" s="22">
        <f t="shared" si="23"/>
        <v>5</v>
      </c>
      <c r="C179" s="22"/>
      <c r="D179" s="22">
        <v>1</v>
      </c>
      <c r="E179" s="22">
        <v>1</v>
      </c>
      <c r="F179" s="22"/>
      <c r="G179" s="22">
        <v>2</v>
      </c>
      <c r="H179" s="22">
        <v>1</v>
      </c>
      <c r="I179" s="22"/>
      <c r="K179" s="12">
        <f t="shared" si="25"/>
        <v>0.2</v>
      </c>
      <c r="L179" s="12">
        <f t="shared" si="26"/>
        <v>0.2</v>
      </c>
      <c r="M179" s="12">
        <f t="shared" si="27"/>
        <v>0</v>
      </c>
      <c r="N179" s="12">
        <f t="shared" si="28"/>
        <v>0.4</v>
      </c>
      <c r="O179" s="12">
        <f t="shared" si="29"/>
        <v>0.2</v>
      </c>
    </row>
    <row r="180" spans="1:15">
      <c r="A180" s="21" t="s">
        <v>22</v>
      </c>
      <c r="B180" s="22">
        <f t="shared" si="23"/>
        <v>0</v>
      </c>
      <c r="C180" s="22"/>
      <c r="D180" s="22"/>
      <c r="E180" s="22"/>
      <c r="F180" s="22"/>
      <c r="G180" s="22"/>
      <c r="H180" s="22"/>
      <c r="I180" s="22"/>
      <c r="K180" s="61"/>
      <c r="L180" s="61"/>
      <c r="M180" s="61"/>
      <c r="N180" s="61"/>
      <c r="O180" s="61"/>
    </row>
    <row r="181" spans="1:15">
      <c r="A181" s="21" t="s">
        <v>41</v>
      </c>
      <c r="B181" s="22">
        <f t="shared" si="23"/>
        <v>2</v>
      </c>
      <c r="C181" s="22"/>
      <c r="D181" s="22"/>
      <c r="E181" s="22"/>
      <c r="F181" s="22"/>
      <c r="G181" s="22">
        <v>1</v>
      </c>
      <c r="H181" s="22"/>
      <c r="I181" s="22"/>
      <c r="K181" s="12">
        <f t="shared" ref="K181:K190" si="30">+D181/$B181</f>
        <v>0</v>
      </c>
      <c r="L181" s="12">
        <f t="shared" ref="L181:L190" si="31">+E181/$B181</f>
        <v>0</v>
      </c>
      <c r="M181" s="12">
        <f t="shared" ref="M181:M190" si="32">+F181/$B181</f>
        <v>0</v>
      </c>
      <c r="N181" s="12">
        <f t="shared" ref="N181:N190" si="33">+G181/$B181</f>
        <v>0.5</v>
      </c>
      <c r="O181" s="12">
        <f t="shared" ref="O181:O190" si="34">+H181/$B181</f>
        <v>0</v>
      </c>
    </row>
    <row r="182" spans="1:15">
      <c r="A182" s="21" t="s">
        <v>35</v>
      </c>
      <c r="B182" s="22">
        <f t="shared" si="23"/>
        <v>1</v>
      </c>
      <c r="C182" s="22"/>
      <c r="D182" s="22"/>
      <c r="E182" s="22"/>
      <c r="F182" s="22"/>
      <c r="G182" s="22">
        <v>1</v>
      </c>
      <c r="H182" s="22"/>
      <c r="I182" s="22"/>
      <c r="K182" s="12">
        <f t="shared" si="30"/>
        <v>0</v>
      </c>
      <c r="L182" s="12">
        <f t="shared" si="31"/>
        <v>0</v>
      </c>
      <c r="M182" s="12">
        <f t="shared" si="32"/>
        <v>0</v>
      </c>
      <c r="N182" s="12">
        <f t="shared" si="33"/>
        <v>1</v>
      </c>
      <c r="O182" s="12">
        <f t="shared" si="34"/>
        <v>0</v>
      </c>
    </row>
    <row r="183" spans="1:15">
      <c r="A183" s="21" t="s">
        <v>45</v>
      </c>
      <c r="B183" s="22">
        <f t="shared" si="23"/>
        <v>2</v>
      </c>
      <c r="C183" s="22"/>
      <c r="D183" s="22"/>
      <c r="E183" s="22"/>
      <c r="F183" s="22"/>
      <c r="G183" s="22"/>
      <c r="H183" s="22"/>
      <c r="I183" s="22"/>
      <c r="K183" s="12">
        <f t="shared" si="30"/>
        <v>0</v>
      </c>
      <c r="L183" s="12">
        <f t="shared" si="31"/>
        <v>0</v>
      </c>
      <c r="M183" s="12">
        <f t="shared" si="32"/>
        <v>0</v>
      </c>
      <c r="N183" s="12">
        <f t="shared" si="33"/>
        <v>0</v>
      </c>
      <c r="O183" s="12">
        <f t="shared" si="34"/>
        <v>0</v>
      </c>
    </row>
    <row r="184" spans="1:15">
      <c r="A184" s="21" t="s">
        <v>59</v>
      </c>
      <c r="B184" s="22">
        <f t="shared" si="23"/>
        <v>2</v>
      </c>
      <c r="C184" s="22"/>
      <c r="D184" s="22"/>
      <c r="E184" s="22"/>
      <c r="F184" s="22"/>
      <c r="G184" s="22">
        <v>2</v>
      </c>
      <c r="H184" s="22"/>
      <c r="I184" s="22"/>
      <c r="K184" s="12">
        <f t="shared" si="30"/>
        <v>0</v>
      </c>
      <c r="L184" s="12">
        <f t="shared" si="31"/>
        <v>0</v>
      </c>
      <c r="M184" s="12">
        <f t="shared" si="32"/>
        <v>0</v>
      </c>
      <c r="N184" s="12">
        <f t="shared" si="33"/>
        <v>1</v>
      </c>
      <c r="O184" s="12">
        <f t="shared" si="34"/>
        <v>0</v>
      </c>
    </row>
    <row r="185" spans="1:15">
      <c r="A185" s="21" t="s">
        <v>32</v>
      </c>
      <c r="B185" s="22">
        <f t="shared" si="23"/>
        <v>6</v>
      </c>
      <c r="C185" s="22"/>
      <c r="D185" s="22"/>
      <c r="E185" s="22"/>
      <c r="F185" s="22">
        <v>4</v>
      </c>
      <c r="G185" s="22">
        <v>1</v>
      </c>
      <c r="H185" s="22"/>
      <c r="I185" s="22">
        <v>2</v>
      </c>
      <c r="K185" s="12">
        <f t="shared" si="30"/>
        <v>0</v>
      </c>
      <c r="L185" s="12">
        <f t="shared" si="31"/>
        <v>0</v>
      </c>
      <c r="M185" s="12">
        <f t="shared" si="32"/>
        <v>0.66666666666666663</v>
      </c>
      <c r="N185" s="12">
        <f t="shared" si="33"/>
        <v>0.16666666666666666</v>
      </c>
      <c r="O185" s="12">
        <f t="shared" si="34"/>
        <v>0</v>
      </c>
    </row>
    <row r="186" spans="1:15">
      <c r="A186" s="21" t="s">
        <v>18</v>
      </c>
      <c r="B186" s="22">
        <f t="shared" si="23"/>
        <v>4</v>
      </c>
      <c r="C186" s="22"/>
      <c r="D186" s="22">
        <v>1</v>
      </c>
      <c r="E186" s="22"/>
      <c r="F186" s="22"/>
      <c r="G186" s="22"/>
      <c r="H186" s="22">
        <v>3</v>
      </c>
      <c r="I186" s="22"/>
      <c r="K186" s="12">
        <f t="shared" si="30"/>
        <v>0.25</v>
      </c>
      <c r="L186" s="12">
        <f t="shared" si="31"/>
        <v>0</v>
      </c>
      <c r="M186" s="12">
        <f t="shared" si="32"/>
        <v>0</v>
      </c>
      <c r="N186" s="12">
        <f t="shared" si="33"/>
        <v>0</v>
      </c>
      <c r="O186" s="12">
        <f t="shared" si="34"/>
        <v>0.75</v>
      </c>
    </row>
    <row r="187" spans="1:15">
      <c r="A187" s="21" t="s">
        <v>34</v>
      </c>
      <c r="B187" s="22">
        <f t="shared" si="23"/>
        <v>1</v>
      </c>
      <c r="C187" s="22"/>
      <c r="D187" s="22"/>
      <c r="E187" s="22"/>
      <c r="F187" s="22"/>
      <c r="G187" s="22">
        <v>1</v>
      </c>
      <c r="H187" s="22"/>
      <c r="I187" s="22"/>
      <c r="K187" s="12">
        <f t="shared" si="30"/>
        <v>0</v>
      </c>
      <c r="L187" s="12">
        <f t="shared" si="31"/>
        <v>0</v>
      </c>
      <c r="M187" s="12">
        <f t="shared" si="32"/>
        <v>0</v>
      </c>
      <c r="N187" s="12">
        <f t="shared" si="33"/>
        <v>1</v>
      </c>
      <c r="O187" s="12">
        <f t="shared" si="34"/>
        <v>0</v>
      </c>
    </row>
    <row r="188" spans="1:15">
      <c r="A188" s="21" t="s">
        <v>15</v>
      </c>
      <c r="B188" s="22">
        <f t="shared" si="23"/>
        <v>2</v>
      </c>
      <c r="C188" s="22"/>
      <c r="D188" s="22"/>
      <c r="E188" s="22"/>
      <c r="F188" s="22"/>
      <c r="G188" s="22"/>
      <c r="H188" s="22">
        <v>1</v>
      </c>
      <c r="I188" s="22"/>
      <c r="K188" s="12">
        <f t="shared" si="30"/>
        <v>0</v>
      </c>
      <c r="L188" s="12">
        <f t="shared" si="31"/>
        <v>0</v>
      </c>
      <c r="M188" s="12">
        <f t="shared" si="32"/>
        <v>0</v>
      </c>
      <c r="N188" s="12">
        <f t="shared" si="33"/>
        <v>0</v>
      </c>
      <c r="O188" s="12">
        <f t="shared" si="34"/>
        <v>0.5</v>
      </c>
    </row>
    <row r="189" spans="1:15">
      <c r="A189" s="21" t="s">
        <v>63</v>
      </c>
      <c r="B189" s="22">
        <f t="shared" si="23"/>
        <v>5</v>
      </c>
      <c r="C189" s="22"/>
      <c r="D189" s="22"/>
      <c r="E189" s="22">
        <v>3</v>
      </c>
      <c r="F189" s="22">
        <v>2</v>
      </c>
      <c r="G189" s="22"/>
      <c r="H189" s="22"/>
      <c r="I189" s="22"/>
      <c r="K189" s="12">
        <f t="shared" si="30"/>
        <v>0</v>
      </c>
      <c r="L189" s="12">
        <f t="shared" si="31"/>
        <v>0.6</v>
      </c>
      <c r="M189" s="12">
        <f t="shared" si="32"/>
        <v>0.4</v>
      </c>
      <c r="N189" s="12">
        <f t="shared" si="33"/>
        <v>0</v>
      </c>
      <c r="O189" s="12">
        <f t="shared" si="34"/>
        <v>0</v>
      </c>
    </row>
    <row r="190" spans="1:15">
      <c r="A190" s="21" t="s">
        <v>29</v>
      </c>
      <c r="B190" s="22">
        <f t="shared" si="23"/>
        <v>3</v>
      </c>
      <c r="C190" s="22"/>
      <c r="D190" s="22"/>
      <c r="E190" s="22"/>
      <c r="F190" s="22"/>
      <c r="G190" s="22">
        <v>1</v>
      </c>
      <c r="H190" s="22"/>
      <c r="I190" s="22"/>
      <c r="K190" s="12">
        <f t="shared" si="30"/>
        <v>0</v>
      </c>
      <c r="L190" s="12">
        <f t="shared" si="31"/>
        <v>0</v>
      </c>
      <c r="M190" s="12">
        <f t="shared" si="32"/>
        <v>0</v>
      </c>
      <c r="N190" s="12">
        <f t="shared" si="33"/>
        <v>0.33333333333333331</v>
      </c>
      <c r="O190" s="12">
        <f t="shared" si="34"/>
        <v>0</v>
      </c>
    </row>
    <row r="191" spans="1:15">
      <c r="A191" s="21" t="s">
        <v>2</v>
      </c>
      <c r="B191" s="22">
        <f t="shared" si="23"/>
        <v>0</v>
      </c>
      <c r="C191" s="22"/>
      <c r="D191" s="22"/>
      <c r="E191" s="22"/>
      <c r="F191" s="22"/>
      <c r="G191" s="22"/>
      <c r="H191" s="22"/>
      <c r="I191" s="22"/>
      <c r="K191" s="61"/>
      <c r="L191" s="61"/>
      <c r="M191" s="61"/>
      <c r="N191" s="61"/>
      <c r="O191" s="61"/>
    </row>
    <row r="192" spans="1:15">
      <c r="A192" s="21" t="s">
        <v>52</v>
      </c>
      <c r="B192" s="22">
        <f t="shared" si="23"/>
        <v>1</v>
      </c>
      <c r="C192" s="22"/>
      <c r="D192" s="22"/>
      <c r="E192" s="22"/>
      <c r="F192" s="22"/>
      <c r="G192" s="22">
        <v>1</v>
      </c>
      <c r="H192" s="22"/>
      <c r="I192" s="22"/>
      <c r="K192" s="12">
        <f t="shared" ref="K192:O197" si="35">+D192/$B192</f>
        <v>0</v>
      </c>
      <c r="L192" s="12">
        <f t="shared" si="35"/>
        <v>0</v>
      </c>
      <c r="M192" s="12">
        <f t="shared" si="35"/>
        <v>0</v>
      </c>
      <c r="N192" s="12">
        <f t="shared" si="35"/>
        <v>1</v>
      </c>
      <c r="O192" s="12">
        <f t="shared" si="35"/>
        <v>0</v>
      </c>
    </row>
    <row r="193" spans="1:16">
      <c r="A193" s="21" t="s">
        <v>42</v>
      </c>
      <c r="B193" s="22">
        <f t="shared" si="23"/>
        <v>5</v>
      </c>
      <c r="C193" s="22"/>
      <c r="D193" s="22">
        <v>1</v>
      </c>
      <c r="E193" s="22"/>
      <c r="F193" s="22"/>
      <c r="G193" s="22">
        <v>3</v>
      </c>
      <c r="H193" s="22"/>
      <c r="I193" s="22"/>
      <c r="K193" s="12">
        <f t="shared" si="35"/>
        <v>0.2</v>
      </c>
      <c r="L193" s="12">
        <f t="shared" si="35"/>
        <v>0</v>
      </c>
      <c r="M193" s="12">
        <f t="shared" si="35"/>
        <v>0</v>
      </c>
      <c r="N193" s="12">
        <f t="shared" si="35"/>
        <v>0.6</v>
      </c>
      <c r="O193" s="12">
        <f t="shared" si="35"/>
        <v>0</v>
      </c>
    </row>
    <row r="194" spans="1:16">
      <c r="A194" s="21" t="s">
        <v>40</v>
      </c>
      <c r="B194" s="22">
        <f t="shared" si="23"/>
        <v>4</v>
      </c>
      <c r="C194" s="22"/>
      <c r="D194" s="22"/>
      <c r="E194" s="22"/>
      <c r="F194" s="22">
        <v>2</v>
      </c>
      <c r="G194" s="22"/>
      <c r="H194" s="22">
        <v>1</v>
      </c>
      <c r="I194" s="22"/>
      <c r="K194" s="12">
        <f t="shared" si="35"/>
        <v>0</v>
      </c>
      <c r="L194" s="12">
        <f t="shared" si="35"/>
        <v>0</v>
      </c>
      <c r="M194" s="12">
        <f t="shared" si="35"/>
        <v>0.5</v>
      </c>
      <c r="N194" s="12">
        <f t="shared" si="35"/>
        <v>0</v>
      </c>
      <c r="O194" s="12">
        <f t="shared" si="35"/>
        <v>0.25</v>
      </c>
    </row>
    <row r="195" spans="1:16">
      <c r="A195" s="21" t="s">
        <v>60</v>
      </c>
      <c r="B195" s="22">
        <f t="shared" si="23"/>
        <v>3</v>
      </c>
      <c r="C195" s="22"/>
      <c r="D195" s="22"/>
      <c r="E195" s="22"/>
      <c r="F195" s="22"/>
      <c r="G195" s="22">
        <v>2</v>
      </c>
      <c r="H195" s="22"/>
      <c r="I195" s="22"/>
      <c r="K195" s="12">
        <f t="shared" si="35"/>
        <v>0</v>
      </c>
      <c r="L195" s="12">
        <f t="shared" si="35"/>
        <v>0</v>
      </c>
      <c r="M195" s="12">
        <f t="shared" si="35"/>
        <v>0</v>
      </c>
      <c r="N195" s="12">
        <f t="shared" si="35"/>
        <v>0.66666666666666663</v>
      </c>
      <c r="O195" s="12">
        <f t="shared" si="35"/>
        <v>0</v>
      </c>
    </row>
    <row r="196" spans="1:16">
      <c r="A196" s="21" t="s">
        <v>21</v>
      </c>
      <c r="B196" s="22">
        <f t="shared" si="23"/>
        <v>86</v>
      </c>
      <c r="C196" s="22"/>
      <c r="D196" s="22">
        <v>1</v>
      </c>
      <c r="E196" s="22">
        <v>39</v>
      </c>
      <c r="F196" s="22">
        <v>20</v>
      </c>
      <c r="G196" s="22">
        <v>8</v>
      </c>
      <c r="H196" s="22">
        <v>6</v>
      </c>
      <c r="I196" s="22">
        <v>2</v>
      </c>
      <c r="K196" s="12">
        <f t="shared" si="35"/>
        <v>1.1627906976744186E-2</v>
      </c>
      <c r="L196" s="12">
        <f t="shared" si="35"/>
        <v>0.45348837209302323</v>
      </c>
      <c r="M196" s="12">
        <f t="shared" si="35"/>
        <v>0.23255813953488372</v>
      </c>
      <c r="N196" s="12">
        <f t="shared" si="35"/>
        <v>9.3023255813953487E-2</v>
      </c>
      <c r="O196" s="12">
        <f t="shared" si="35"/>
        <v>6.9767441860465115E-2</v>
      </c>
    </row>
    <row r="197" spans="1:16">
      <c r="A197" s="21" t="s">
        <v>51</v>
      </c>
      <c r="B197" s="22">
        <f t="shared" si="23"/>
        <v>4</v>
      </c>
      <c r="C197" s="22"/>
      <c r="D197" s="22"/>
      <c r="E197" s="22"/>
      <c r="F197" s="22"/>
      <c r="G197" s="22"/>
      <c r="H197" s="22">
        <v>2</v>
      </c>
      <c r="I197" s="22"/>
      <c r="K197" s="12">
        <f t="shared" si="35"/>
        <v>0</v>
      </c>
      <c r="L197" s="12">
        <f t="shared" si="35"/>
        <v>0</v>
      </c>
      <c r="M197" s="12">
        <f t="shared" si="35"/>
        <v>0</v>
      </c>
      <c r="N197" s="12">
        <f t="shared" si="35"/>
        <v>0</v>
      </c>
      <c r="O197" s="12">
        <f t="shared" si="35"/>
        <v>0.5</v>
      </c>
    </row>
    <row r="198" spans="1:16">
      <c r="A198" s="21" t="s">
        <v>73</v>
      </c>
      <c r="B198" s="22">
        <f t="shared" si="23"/>
        <v>0</v>
      </c>
      <c r="C198" s="22"/>
      <c r="D198" s="22"/>
      <c r="E198" s="22"/>
      <c r="F198" s="22"/>
      <c r="G198" s="22"/>
      <c r="H198" s="22"/>
      <c r="I198" s="22"/>
      <c r="K198" s="61"/>
      <c r="L198" s="61"/>
      <c r="M198" s="61"/>
      <c r="N198" s="61"/>
      <c r="O198" s="61"/>
    </row>
    <row r="199" spans="1:16">
      <c r="A199" s="21" t="s">
        <v>17</v>
      </c>
      <c r="B199" s="22">
        <f t="shared" si="23"/>
        <v>2</v>
      </c>
      <c r="C199" s="22"/>
      <c r="D199" s="22"/>
      <c r="E199" s="22"/>
      <c r="F199" s="22">
        <v>1</v>
      </c>
      <c r="G199" s="22"/>
      <c r="H199" s="22"/>
      <c r="I199" s="22"/>
      <c r="K199" s="12">
        <f t="shared" ref="K199:O200" si="36">+D199/$B199</f>
        <v>0</v>
      </c>
      <c r="L199" s="12">
        <f t="shared" si="36"/>
        <v>0</v>
      </c>
      <c r="M199" s="12">
        <f t="shared" si="36"/>
        <v>0.5</v>
      </c>
      <c r="N199" s="12">
        <f t="shared" si="36"/>
        <v>0</v>
      </c>
      <c r="O199" s="12">
        <f t="shared" si="36"/>
        <v>0</v>
      </c>
    </row>
    <row r="200" spans="1:16">
      <c r="A200" s="21" t="s">
        <v>27</v>
      </c>
      <c r="B200" s="22">
        <f t="shared" si="23"/>
        <v>4</v>
      </c>
      <c r="C200" s="22"/>
      <c r="D200" s="22"/>
      <c r="E200" s="22"/>
      <c r="F200" s="22">
        <v>3</v>
      </c>
      <c r="G200" s="22"/>
      <c r="H200" s="22"/>
      <c r="I200" s="22"/>
      <c r="K200" s="12">
        <f t="shared" si="36"/>
        <v>0</v>
      </c>
      <c r="L200" s="12">
        <f t="shared" si="36"/>
        <v>0</v>
      </c>
      <c r="M200" s="12">
        <f t="shared" si="36"/>
        <v>0.75</v>
      </c>
      <c r="N200" s="12">
        <f t="shared" si="36"/>
        <v>0</v>
      </c>
      <c r="O200" s="12">
        <f t="shared" si="36"/>
        <v>0</v>
      </c>
    </row>
    <row r="201" spans="1:16">
      <c r="A201" s="21" t="s">
        <v>44</v>
      </c>
      <c r="B201" s="22">
        <f t="shared" si="23"/>
        <v>0</v>
      </c>
      <c r="C201" s="22"/>
      <c r="D201" s="22"/>
      <c r="E201" s="22"/>
      <c r="F201" s="22"/>
      <c r="G201" s="22"/>
      <c r="H201" s="22"/>
      <c r="I201" s="22"/>
      <c r="K201" s="61"/>
      <c r="L201" s="61"/>
      <c r="M201" s="61"/>
      <c r="N201" s="61"/>
      <c r="O201" s="61"/>
    </row>
    <row r="202" spans="1:16">
      <c r="A202" s="21" t="s">
        <v>54</v>
      </c>
      <c r="B202" s="22">
        <f t="shared" si="23"/>
        <v>2</v>
      </c>
      <c r="C202" s="22"/>
      <c r="D202" s="22"/>
      <c r="E202" s="22"/>
      <c r="F202" s="22"/>
      <c r="G202" s="22"/>
      <c r="H202" s="22">
        <v>1</v>
      </c>
      <c r="I202" s="22"/>
      <c r="K202" s="12">
        <f t="shared" ref="K202:O204" si="37">+D202/$B202</f>
        <v>0</v>
      </c>
      <c r="L202" s="12">
        <f t="shared" si="37"/>
        <v>0</v>
      </c>
      <c r="M202" s="12">
        <f t="shared" si="37"/>
        <v>0</v>
      </c>
      <c r="N202" s="12">
        <f t="shared" si="37"/>
        <v>0</v>
      </c>
      <c r="O202" s="12">
        <f t="shared" si="37"/>
        <v>0.5</v>
      </c>
    </row>
    <row r="203" spans="1:16">
      <c r="A203" s="21" t="s">
        <v>3</v>
      </c>
      <c r="B203" s="22">
        <f t="shared" si="23"/>
        <v>5</v>
      </c>
      <c r="C203" s="22"/>
      <c r="D203" s="22"/>
      <c r="E203" s="22"/>
      <c r="F203" s="22">
        <v>1</v>
      </c>
      <c r="G203" s="22">
        <v>1</v>
      </c>
      <c r="H203" s="22">
        <v>1</v>
      </c>
      <c r="I203" s="22"/>
      <c r="K203" s="12">
        <f t="shared" si="37"/>
        <v>0</v>
      </c>
      <c r="L203" s="12">
        <f t="shared" si="37"/>
        <v>0</v>
      </c>
      <c r="M203" s="12">
        <f t="shared" si="37"/>
        <v>0.2</v>
      </c>
      <c r="N203" s="12">
        <f t="shared" si="37"/>
        <v>0.2</v>
      </c>
      <c r="O203" s="12">
        <f t="shared" si="37"/>
        <v>0.2</v>
      </c>
    </row>
    <row r="204" spans="1:16">
      <c r="A204" s="21" t="s">
        <v>1</v>
      </c>
      <c r="B204" s="22">
        <f t="shared" si="23"/>
        <v>23</v>
      </c>
      <c r="C204" s="22"/>
      <c r="D204" s="22"/>
      <c r="E204" s="22"/>
      <c r="F204" s="22"/>
      <c r="G204" s="22">
        <v>13</v>
      </c>
      <c r="H204" s="22">
        <v>1</v>
      </c>
      <c r="I204" s="22">
        <v>2</v>
      </c>
      <c r="K204" s="12">
        <f t="shared" si="37"/>
        <v>0</v>
      </c>
      <c r="L204" s="12">
        <f t="shared" si="37"/>
        <v>0</v>
      </c>
      <c r="M204" s="12">
        <f t="shared" si="37"/>
        <v>0</v>
      </c>
      <c r="N204" s="12">
        <f t="shared" si="37"/>
        <v>0.56521739130434778</v>
      </c>
      <c r="O204" s="12">
        <f t="shared" si="37"/>
        <v>4.3478260869565216E-2</v>
      </c>
    </row>
    <row r="205" spans="1:16">
      <c r="A205" s="21"/>
      <c r="B205" s="22"/>
      <c r="C205" s="22"/>
      <c r="D205" s="22"/>
      <c r="E205" s="22"/>
      <c r="F205" s="22"/>
      <c r="G205" s="22"/>
      <c r="K205" s="12"/>
      <c r="L205" s="12"/>
      <c r="M205" s="12"/>
      <c r="N205" s="12"/>
      <c r="O205" s="12"/>
      <c r="P205" s="12"/>
    </row>
    <row r="207" spans="1:16">
      <c r="A207" s="26" t="s">
        <v>129</v>
      </c>
      <c r="C207" t="s">
        <v>130</v>
      </c>
    </row>
    <row r="208" spans="1:16">
      <c r="A208">
        <v>2013</v>
      </c>
      <c r="B208" t="s">
        <v>131</v>
      </c>
      <c r="C208">
        <v>2014</v>
      </c>
      <c r="D208">
        <v>2015</v>
      </c>
      <c r="E208">
        <v>2016</v>
      </c>
      <c r="F208">
        <v>2017</v>
      </c>
      <c r="G208">
        <v>2018</v>
      </c>
      <c r="H208" t="s">
        <v>202</v>
      </c>
      <c r="I208" t="s">
        <v>203</v>
      </c>
      <c r="K208" t="s">
        <v>132</v>
      </c>
      <c r="L208" t="s">
        <v>133</v>
      </c>
      <c r="M208" t="s">
        <v>134</v>
      </c>
      <c r="N208" t="s">
        <v>135</v>
      </c>
      <c r="O208" t="s">
        <v>136</v>
      </c>
    </row>
    <row r="209" spans="1:15">
      <c r="A209" s="21" t="s">
        <v>37</v>
      </c>
      <c r="B209" s="22">
        <f>+E2</f>
        <v>5</v>
      </c>
      <c r="C209" s="22"/>
      <c r="D209" s="22"/>
      <c r="E209" s="22"/>
      <c r="F209" s="22"/>
      <c r="G209" s="22"/>
      <c r="H209" s="22">
        <v>3</v>
      </c>
      <c r="I209" s="22"/>
      <c r="K209" s="12">
        <f t="shared" ref="K209:K226" si="38">+E209/$B209</f>
        <v>0</v>
      </c>
      <c r="L209" s="12">
        <f t="shared" ref="L209:L226" si="39">+F209/$B209</f>
        <v>0</v>
      </c>
      <c r="M209" s="12">
        <f t="shared" ref="M209:M226" si="40">+G209/$B209</f>
        <v>0</v>
      </c>
      <c r="N209" s="12">
        <f t="shared" ref="N209:N226" si="41">+H209/$B209</f>
        <v>0.6</v>
      </c>
      <c r="O209" s="12">
        <f t="shared" ref="O209:O226" si="42">+I209/$B209</f>
        <v>0</v>
      </c>
    </row>
    <row r="210" spans="1:15">
      <c r="A210" s="21" t="s">
        <v>11</v>
      </c>
      <c r="B210" s="22">
        <f t="shared" ref="B210:B273" si="43">+E3</f>
        <v>2</v>
      </c>
      <c r="C210" s="22"/>
      <c r="D210" s="22"/>
      <c r="E210" s="22"/>
      <c r="F210" s="22"/>
      <c r="G210" s="22"/>
      <c r="H210" s="22"/>
      <c r="I210" s="22"/>
      <c r="K210" s="12">
        <f t="shared" si="38"/>
        <v>0</v>
      </c>
      <c r="L210" s="12">
        <f t="shared" si="39"/>
        <v>0</v>
      </c>
      <c r="M210" s="12">
        <f t="shared" si="40"/>
        <v>0</v>
      </c>
      <c r="N210" s="12">
        <f t="shared" si="41"/>
        <v>0</v>
      </c>
      <c r="O210" s="12">
        <f t="shared" si="42"/>
        <v>0</v>
      </c>
    </row>
    <row r="211" spans="1:15">
      <c r="A211" s="21" t="s">
        <v>25</v>
      </c>
      <c r="B211" s="22">
        <f t="shared" si="43"/>
        <v>14</v>
      </c>
      <c r="C211" s="22"/>
      <c r="D211" s="22"/>
      <c r="E211" s="22">
        <v>1</v>
      </c>
      <c r="F211" s="22">
        <v>5</v>
      </c>
      <c r="G211" s="22">
        <v>1</v>
      </c>
      <c r="H211" s="22">
        <v>1</v>
      </c>
      <c r="I211" s="22"/>
      <c r="K211" s="12">
        <f t="shared" si="38"/>
        <v>7.1428571428571425E-2</v>
      </c>
      <c r="L211" s="12">
        <f t="shared" si="39"/>
        <v>0.35714285714285715</v>
      </c>
      <c r="M211" s="12">
        <f t="shared" si="40"/>
        <v>7.1428571428571425E-2</v>
      </c>
      <c r="N211" s="12">
        <f t="shared" si="41"/>
        <v>7.1428571428571425E-2</v>
      </c>
      <c r="O211" s="12">
        <f t="shared" si="42"/>
        <v>0</v>
      </c>
    </row>
    <row r="212" spans="1:15">
      <c r="A212" s="48" t="s">
        <v>13</v>
      </c>
      <c r="B212" s="22">
        <f t="shared" si="43"/>
        <v>11</v>
      </c>
      <c r="C212" s="22"/>
      <c r="D212" s="22"/>
      <c r="E212" s="22"/>
      <c r="F212" s="22"/>
      <c r="G212" s="22">
        <v>6</v>
      </c>
      <c r="H212" s="22">
        <v>1</v>
      </c>
      <c r="I212" s="22">
        <v>1</v>
      </c>
      <c r="K212" s="12">
        <f t="shared" si="38"/>
        <v>0</v>
      </c>
      <c r="L212" s="12">
        <f t="shared" si="39"/>
        <v>0</v>
      </c>
      <c r="M212" s="12">
        <f t="shared" si="40"/>
        <v>0.54545454545454541</v>
      </c>
      <c r="N212" s="12">
        <f t="shared" si="41"/>
        <v>9.0909090909090912E-2</v>
      </c>
      <c r="O212" s="12">
        <f t="shared" si="42"/>
        <v>9.0909090909090912E-2</v>
      </c>
    </row>
    <row r="213" spans="1:15">
      <c r="A213" s="21" t="s">
        <v>33</v>
      </c>
      <c r="B213" s="22">
        <f t="shared" si="43"/>
        <v>4</v>
      </c>
      <c r="C213" s="22"/>
      <c r="D213" s="22"/>
      <c r="E213" s="22"/>
      <c r="F213" s="22"/>
      <c r="G213" s="22">
        <v>1</v>
      </c>
      <c r="H213" s="22">
        <v>2</v>
      </c>
      <c r="I213" s="22"/>
      <c r="K213" s="12">
        <f t="shared" si="38"/>
        <v>0</v>
      </c>
      <c r="L213" s="12">
        <f t="shared" si="39"/>
        <v>0</v>
      </c>
      <c r="M213" s="12">
        <f t="shared" si="40"/>
        <v>0.25</v>
      </c>
      <c r="N213" s="12">
        <f t="shared" si="41"/>
        <v>0.5</v>
      </c>
      <c r="O213" s="12">
        <f t="shared" si="42"/>
        <v>0</v>
      </c>
    </row>
    <row r="214" spans="1:15">
      <c r="A214" s="21" t="s">
        <v>58</v>
      </c>
      <c r="B214" s="22">
        <f t="shared" si="43"/>
        <v>26</v>
      </c>
      <c r="C214" s="22"/>
      <c r="D214" s="22"/>
      <c r="E214" s="22">
        <v>1</v>
      </c>
      <c r="F214" s="22"/>
      <c r="G214" s="22">
        <v>21</v>
      </c>
      <c r="H214" s="22">
        <v>2</v>
      </c>
      <c r="I214" s="22">
        <v>1</v>
      </c>
      <c r="K214" s="12">
        <f t="shared" si="38"/>
        <v>3.8461538461538464E-2</v>
      </c>
      <c r="L214" s="12">
        <f t="shared" si="39"/>
        <v>0</v>
      </c>
      <c r="M214" s="12">
        <f t="shared" si="40"/>
        <v>0.80769230769230771</v>
      </c>
      <c r="N214" s="12">
        <f t="shared" si="41"/>
        <v>7.6923076923076927E-2</v>
      </c>
      <c r="O214" s="12">
        <f t="shared" si="42"/>
        <v>3.8461538461538464E-2</v>
      </c>
    </row>
    <row r="215" spans="1:15">
      <c r="A215" s="21" t="s">
        <v>31</v>
      </c>
      <c r="B215" s="22">
        <f t="shared" si="43"/>
        <v>6</v>
      </c>
      <c r="C215" s="22"/>
      <c r="D215" s="22"/>
      <c r="E215" s="22"/>
      <c r="F215" s="22">
        <v>3</v>
      </c>
      <c r="G215" s="22">
        <v>2</v>
      </c>
      <c r="H215" s="22"/>
      <c r="I215" s="22"/>
      <c r="K215" s="12">
        <f t="shared" si="38"/>
        <v>0</v>
      </c>
      <c r="L215" s="12">
        <f t="shared" si="39"/>
        <v>0.5</v>
      </c>
      <c r="M215" s="12">
        <f t="shared" si="40"/>
        <v>0.33333333333333331</v>
      </c>
      <c r="N215" s="12">
        <f t="shared" si="41"/>
        <v>0</v>
      </c>
      <c r="O215" s="12">
        <f t="shared" si="42"/>
        <v>0</v>
      </c>
    </row>
    <row r="216" spans="1:15">
      <c r="A216" s="21" t="s">
        <v>14</v>
      </c>
      <c r="B216" s="22">
        <f t="shared" si="43"/>
        <v>13</v>
      </c>
      <c r="C216" s="22"/>
      <c r="D216" s="22"/>
      <c r="E216" s="22"/>
      <c r="F216" s="22"/>
      <c r="G216" s="22"/>
      <c r="H216" s="22">
        <v>11</v>
      </c>
      <c r="I216" s="22"/>
      <c r="K216" s="12">
        <f t="shared" si="38"/>
        <v>0</v>
      </c>
      <c r="L216" s="12">
        <f t="shared" si="39"/>
        <v>0</v>
      </c>
      <c r="M216" s="12">
        <f t="shared" si="40"/>
        <v>0</v>
      </c>
      <c r="N216" s="12">
        <f t="shared" si="41"/>
        <v>0.84615384615384615</v>
      </c>
      <c r="O216" s="12">
        <f t="shared" si="42"/>
        <v>0</v>
      </c>
    </row>
    <row r="217" spans="1:15">
      <c r="A217" s="21" t="s">
        <v>5</v>
      </c>
      <c r="B217" s="22">
        <f t="shared" si="43"/>
        <v>7</v>
      </c>
      <c r="C217" s="22"/>
      <c r="D217" s="22"/>
      <c r="E217" s="22"/>
      <c r="F217" s="22"/>
      <c r="G217" s="22">
        <v>4</v>
      </c>
      <c r="H217" s="22">
        <v>1</v>
      </c>
      <c r="I217" s="22"/>
      <c r="K217" s="12">
        <f t="shared" si="38"/>
        <v>0</v>
      </c>
      <c r="L217" s="12">
        <f t="shared" si="39"/>
        <v>0</v>
      </c>
      <c r="M217" s="12">
        <f t="shared" si="40"/>
        <v>0.5714285714285714</v>
      </c>
      <c r="N217" s="12">
        <f t="shared" si="41"/>
        <v>0.14285714285714285</v>
      </c>
      <c r="O217" s="12">
        <f t="shared" si="42"/>
        <v>0</v>
      </c>
    </row>
    <row r="218" spans="1:15">
      <c r="A218" s="21" t="s">
        <v>30</v>
      </c>
      <c r="B218" s="22">
        <f t="shared" si="43"/>
        <v>1</v>
      </c>
      <c r="C218" s="22"/>
      <c r="D218" s="22"/>
      <c r="E218" s="22"/>
      <c r="F218" s="22"/>
      <c r="G218" s="22"/>
      <c r="H218" s="22"/>
      <c r="I218" s="22"/>
      <c r="K218" s="12">
        <f t="shared" si="38"/>
        <v>0</v>
      </c>
      <c r="L218" s="12">
        <f t="shared" si="39"/>
        <v>0</v>
      </c>
      <c r="M218" s="12">
        <f t="shared" si="40"/>
        <v>0</v>
      </c>
      <c r="N218" s="12">
        <f t="shared" si="41"/>
        <v>0</v>
      </c>
      <c r="O218" s="12">
        <f t="shared" si="42"/>
        <v>0</v>
      </c>
    </row>
    <row r="219" spans="1:15">
      <c r="A219" s="21" t="s">
        <v>67</v>
      </c>
      <c r="B219" s="22">
        <f t="shared" si="43"/>
        <v>4</v>
      </c>
      <c r="C219" s="22"/>
      <c r="D219" s="22"/>
      <c r="E219" s="22"/>
      <c r="F219" s="22">
        <v>2</v>
      </c>
      <c r="G219" s="22">
        <v>2</v>
      </c>
      <c r="H219" s="22"/>
      <c r="I219" s="22"/>
      <c r="K219" s="12">
        <f t="shared" si="38"/>
        <v>0</v>
      </c>
      <c r="L219" s="12">
        <f t="shared" si="39"/>
        <v>0.5</v>
      </c>
      <c r="M219" s="12">
        <f t="shared" si="40"/>
        <v>0.5</v>
      </c>
      <c r="N219" s="12">
        <f t="shared" si="41"/>
        <v>0</v>
      </c>
      <c r="O219" s="12">
        <f t="shared" si="42"/>
        <v>0</v>
      </c>
    </row>
    <row r="220" spans="1:15">
      <c r="A220" s="21" t="s">
        <v>19</v>
      </c>
      <c r="B220" s="22">
        <f t="shared" si="43"/>
        <v>5</v>
      </c>
      <c r="C220" s="22"/>
      <c r="D220" s="22"/>
      <c r="E220" s="22"/>
      <c r="F220" s="22"/>
      <c r="G220" s="22">
        <v>3</v>
      </c>
      <c r="H220" s="22">
        <v>1</v>
      </c>
      <c r="I220" s="22"/>
      <c r="K220" s="12">
        <f t="shared" si="38"/>
        <v>0</v>
      </c>
      <c r="L220" s="12">
        <f t="shared" si="39"/>
        <v>0</v>
      </c>
      <c r="M220" s="12">
        <f t="shared" si="40"/>
        <v>0.6</v>
      </c>
      <c r="N220" s="12">
        <f t="shared" si="41"/>
        <v>0.2</v>
      </c>
      <c r="O220" s="12">
        <f t="shared" si="42"/>
        <v>0</v>
      </c>
    </row>
    <row r="221" spans="1:15">
      <c r="A221" s="21" t="s">
        <v>20</v>
      </c>
      <c r="B221" s="22">
        <f t="shared" si="43"/>
        <v>6</v>
      </c>
      <c r="C221" s="22"/>
      <c r="D221" s="22"/>
      <c r="E221" s="22"/>
      <c r="F221" s="22"/>
      <c r="G221" s="22">
        <v>3</v>
      </c>
      <c r="H221" s="22"/>
      <c r="I221" s="22">
        <v>1</v>
      </c>
      <c r="K221" s="12">
        <f t="shared" si="38"/>
        <v>0</v>
      </c>
      <c r="L221" s="12">
        <f t="shared" si="39"/>
        <v>0</v>
      </c>
      <c r="M221" s="12">
        <f t="shared" si="40"/>
        <v>0.5</v>
      </c>
      <c r="N221" s="12">
        <f t="shared" si="41"/>
        <v>0</v>
      </c>
      <c r="O221" s="12">
        <f t="shared" si="42"/>
        <v>0.16666666666666666</v>
      </c>
    </row>
    <row r="222" spans="1:15">
      <c r="A222" s="21" t="s">
        <v>64</v>
      </c>
      <c r="B222" s="22">
        <f t="shared" si="43"/>
        <v>1</v>
      </c>
      <c r="C222" s="22"/>
      <c r="D222" s="22"/>
      <c r="E222" s="22"/>
      <c r="F222" s="22"/>
      <c r="G222" s="22"/>
      <c r="H222" s="22"/>
      <c r="I222" s="22"/>
      <c r="K222" s="12">
        <f t="shared" si="38"/>
        <v>0</v>
      </c>
      <c r="L222" s="12">
        <f t="shared" si="39"/>
        <v>0</v>
      </c>
      <c r="M222" s="12">
        <f t="shared" si="40"/>
        <v>0</v>
      </c>
      <c r="N222" s="12">
        <f t="shared" si="41"/>
        <v>0</v>
      </c>
      <c r="O222" s="12">
        <f t="shared" si="42"/>
        <v>0</v>
      </c>
    </row>
    <row r="223" spans="1:15">
      <c r="A223" s="21" t="s">
        <v>71</v>
      </c>
      <c r="B223" s="22">
        <f t="shared" si="43"/>
        <v>5</v>
      </c>
      <c r="C223" s="22"/>
      <c r="D223" s="22"/>
      <c r="E223" s="22">
        <v>1</v>
      </c>
      <c r="F223" s="22"/>
      <c r="G223" s="22">
        <v>2</v>
      </c>
      <c r="H223" s="22"/>
      <c r="I223" s="22"/>
      <c r="K223" s="12">
        <f t="shared" si="38"/>
        <v>0.2</v>
      </c>
      <c r="L223" s="12">
        <f t="shared" si="39"/>
        <v>0</v>
      </c>
      <c r="M223" s="12">
        <f t="shared" si="40"/>
        <v>0.4</v>
      </c>
      <c r="N223" s="12">
        <f t="shared" si="41"/>
        <v>0</v>
      </c>
      <c r="O223" s="12">
        <f t="shared" si="42"/>
        <v>0</v>
      </c>
    </row>
    <row r="224" spans="1:15">
      <c r="A224" s="21" t="s">
        <v>50</v>
      </c>
      <c r="B224" s="22">
        <f t="shared" si="43"/>
        <v>2</v>
      </c>
      <c r="C224" s="22"/>
      <c r="D224" s="22"/>
      <c r="E224" s="22"/>
      <c r="F224" s="22">
        <v>1</v>
      </c>
      <c r="G224" s="22"/>
      <c r="H224" s="22">
        <v>1</v>
      </c>
      <c r="I224" s="22"/>
      <c r="K224" s="12">
        <f t="shared" si="38"/>
        <v>0</v>
      </c>
      <c r="L224" s="12">
        <f t="shared" si="39"/>
        <v>0.5</v>
      </c>
      <c r="M224" s="12">
        <f t="shared" si="40"/>
        <v>0</v>
      </c>
      <c r="N224" s="12">
        <f t="shared" si="41"/>
        <v>0.5</v>
      </c>
      <c r="O224" s="12">
        <f t="shared" si="42"/>
        <v>0</v>
      </c>
    </row>
    <row r="225" spans="1:15">
      <c r="A225" s="21" t="s">
        <v>7</v>
      </c>
      <c r="B225" s="22">
        <f t="shared" si="43"/>
        <v>4</v>
      </c>
      <c r="C225" s="22"/>
      <c r="D225" s="22"/>
      <c r="E225" s="22"/>
      <c r="F225" s="22"/>
      <c r="G225" s="22">
        <v>1</v>
      </c>
      <c r="H225" s="22"/>
      <c r="I225" s="22"/>
      <c r="K225" s="12">
        <f t="shared" si="38"/>
        <v>0</v>
      </c>
      <c r="L225" s="12">
        <f t="shared" si="39"/>
        <v>0</v>
      </c>
      <c r="M225" s="12">
        <f t="shared" si="40"/>
        <v>0.25</v>
      </c>
      <c r="N225" s="12">
        <f t="shared" si="41"/>
        <v>0</v>
      </c>
      <c r="O225" s="12">
        <f t="shared" si="42"/>
        <v>0</v>
      </c>
    </row>
    <row r="226" spans="1:15">
      <c r="A226" s="21" t="s">
        <v>8</v>
      </c>
      <c r="B226" s="22">
        <f t="shared" si="43"/>
        <v>14</v>
      </c>
      <c r="C226" s="22"/>
      <c r="D226" s="22"/>
      <c r="E226" s="22">
        <v>2</v>
      </c>
      <c r="F226" s="22"/>
      <c r="G226" s="22">
        <v>9</v>
      </c>
      <c r="H226" s="22"/>
      <c r="I226" s="22">
        <v>1</v>
      </c>
      <c r="K226" s="12">
        <f t="shared" si="38"/>
        <v>0.14285714285714285</v>
      </c>
      <c r="L226" s="12">
        <f t="shared" si="39"/>
        <v>0</v>
      </c>
      <c r="M226" s="12">
        <f t="shared" si="40"/>
        <v>0.6428571428571429</v>
      </c>
      <c r="N226" s="12">
        <f t="shared" si="41"/>
        <v>0</v>
      </c>
      <c r="O226" s="12">
        <f t="shared" si="42"/>
        <v>7.1428571428571425E-2</v>
      </c>
    </row>
    <row r="227" spans="1:15">
      <c r="A227" s="21" t="s">
        <v>72</v>
      </c>
      <c r="B227" s="22">
        <f t="shared" si="43"/>
        <v>0</v>
      </c>
      <c r="C227" s="22"/>
      <c r="D227" s="22"/>
      <c r="E227" s="22"/>
      <c r="F227" s="22"/>
      <c r="G227" s="22"/>
      <c r="H227" s="22"/>
      <c r="I227" s="22"/>
      <c r="K227" s="61"/>
      <c r="L227" s="61"/>
      <c r="M227" s="61"/>
      <c r="N227" s="61"/>
      <c r="O227" s="61"/>
    </row>
    <row r="228" spans="1:15">
      <c r="A228" s="21" t="s">
        <v>53</v>
      </c>
      <c r="B228" s="22">
        <f t="shared" si="43"/>
        <v>0</v>
      </c>
      <c r="C228" s="22"/>
      <c r="D228" s="22"/>
      <c r="E228" s="22"/>
      <c r="F228" s="22"/>
      <c r="G228" s="22"/>
      <c r="H228" s="22"/>
      <c r="I228" s="22"/>
      <c r="K228" s="61"/>
      <c r="L228" s="61"/>
      <c r="M228" s="61"/>
      <c r="N228" s="61"/>
      <c r="O228" s="61"/>
    </row>
    <row r="229" spans="1:15">
      <c r="A229" s="21" t="s">
        <v>49</v>
      </c>
      <c r="B229" s="22">
        <f t="shared" si="43"/>
        <v>2</v>
      </c>
      <c r="C229" s="22"/>
      <c r="D229" s="22"/>
      <c r="E229" s="22"/>
      <c r="F229" s="22"/>
      <c r="G229" s="22"/>
      <c r="H229" s="22">
        <v>1</v>
      </c>
      <c r="I229" s="22"/>
      <c r="K229" s="12">
        <f t="shared" ref="K229:O233" si="44">+E229/$B229</f>
        <v>0</v>
      </c>
      <c r="L229" s="12">
        <f t="shared" si="44"/>
        <v>0</v>
      </c>
      <c r="M229" s="12">
        <f t="shared" si="44"/>
        <v>0</v>
      </c>
      <c r="N229" s="12">
        <f t="shared" si="44"/>
        <v>0.5</v>
      </c>
      <c r="O229" s="12">
        <f t="shared" si="44"/>
        <v>0</v>
      </c>
    </row>
    <row r="230" spans="1:15">
      <c r="A230" s="21" t="s">
        <v>43</v>
      </c>
      <c r="B230" s="22">
        <f t="shared" si="43"/>
        <v>4</v>
      </c>
      <c r="C230" s="22"/>
      <c r="D230" s="22"/>
      <c r="E230" s="22"/>
      <c r="F230" s="22"/>
      <c r="G230" s="22">
        <v>4</v>
      </c>
      <c r="H230" s="22"/>
      <c r="I230" s="22"/>
      <c r="K230" s="12">
        <f t="shared" si="44"/>
        <v>0</v>
      </c>
      <c r="L230" s="12">
        <f t="shared" si="44"/>
        <v>0</v>
      </c>
      <c r="M230" s="12">
        <f t="shared" si="44"/>
        <v>1</v>
      </c>
      <c r="N230" s="12">
        <f t="shared" si="44"/>
        <v>0</v>
      </c>
      <c r="O230" s="12">
        <f t="shared" si="44"/>
        <v>0</v>
      </c>
    </row>
    <row r="231" spans="1:15">
      <c r="A231" s="21" t="s">
        <v>36</v>
      </c>
      <c r="B231" s="22">
        <f t="shared" si="43"/>
        <v>4</v>
      </c>
      <c r="C231" s="22"/>
      <c r="D231" s="22"/>
      <c r="E231" s="22"/>
      <c r="F231" s="22"/>
      <c r="G231" s="22"/>
      <c r="H231" s="22"/>
      <c r="I231" s="22"/>
      <c r="K231" s="12">
        <f t="shared" si="44"/>
        <v>0</v>
      </c>
      <c r="L231" s="12">
        <f t="shared" si="44"/>
        <v>0</v>
      </c>
      <c r="M231" s="12">
        <f t="shared" si="44"/>
        <v>0</v>
      </c>
      <c r="N231" s="12">
        <f t="shared" si="44"/>
        <v>0</v>
      </c>
      <c r="O231" s="12">
        <f t="shared" si="44"/>
        <v>0</v>
      </c>
    </row>
    <row r="232" spans="1:15">
      <c r="A232" s="21" t="s">
        <v>24</v>
      </c>
      <c r="B232" s="22">
        <f t="shared" si="43"/>
        <v>3</v>
      </c>
      <c r="C232" s="22"/>
      <c r="D232" s="22"/>
      <c r="E232" s="22"/>
      <c r="F232" s="22"/>
      <c r="G232" s="22"/>
      <c r="H232" s="22">
        <v>2</v>
      </c>
      <c r="I232" s="22"/>
      <c r="K232" s="12">
        <f t="shared" si="44"/>
        <v>0</v>
      </c>
      <c r="L232" s="12">
        <f t="shared" si="44"/>
        <v>0</v>
      </c>
      <c r="M232" s="12">
        <f t="shared" si="44"/>
        <v>0</v>
      </c>
      <c r="N232" s="12">
        <f t="shared" si="44"/>
        <v>0.66666666666666663</v>
      </c>
      <c r="O232" s="12">
        <f t="shared" si="44"/>
        <v>0</v>
      </c>
    </row>
    <row r="233" spans="1:15">
      <c r="A233" s="21" t="s">
        <v>10</v>
      </c>
      <c r="B233" s="22">
        <f t="shared" si="43"/>
        <v>8</v>
      </c>
      <c r="C233" s="22"/>
      <c r="D233" s="22"/>
      <c r="E233" s="22"/>
      <c r="F233" s="22"/>
      <c r="G233" s="22">
        <v>4</v>
      </c>
      <c r="H233" s="22">
        <v>1</v>
      </c>
      <c r="I233" s="22">
        <v>1</v>
      </c>
      <c r="K233" s="12">
        <f t="shared" si="44"/>
        <v>0</v>
      </c>
      <c r="L233" s="12">
        <f t="shared" si="44"/>
        <v>0</v>
      </c>
      <c r="M233" s="12">
        <f t="shared" si="44"/>
        <v>0.5</v>
      </c>
      <c r="N233" s="12">
        <f t="shared" si="44"/>
        <v>0.125</v>
      </c>
      <c r="O233" s="12">
        <f t="shared" si="44"/>
        <v>0.125</v>
      </c>
    </row>
    <row r="234" spans="1:15">
      <c r="A234" s="21" t="s">
        <v>46</v>
      </c>
      <c r="B234" s="22">
        <f t="shared" si="43"/>
        <v>2</v>
      </c>
      <c r="C234" s="22"/>
      <c r="D234" s="22"/>
      <c r="E234" s="22"/>
      <c r="F234" s="22"/>
      <c r="G234" s="22"/>
      <c r="H234" s="22"/>
      <c r="I234" s="22"/>
      <c r="K234" s="12"/>
      <c r="L234" s="12"/>
      <c r="M234" s="12"/>
      <c r="N234" s="12">
        <f t="shared" ref="N234:N248" si="45">+H234/$B234</f>
        <v>0</v>
      </c>
      <c r="O234" s="12">
        <f t="shared" ref="O234:O248" si="46">+I234/$B234</f>
        <v>0</v>
      </c>
    </row>
    <row r="235" spans="1:15">
      <c r="A235" s="21" t="s">
        <v>6</v>
      </c>
      <c r="B235" s="22">
        <f t="shared" si="43"/>
        <v>6</v>
      </c>
      <c r="C235" s="22"/>
      <c r="D235" s="22"/>
      <c r="E235" s="22"/>
      <c r="F235" s="22">
        <v>4</v>
      </c>
      <c r="G235" s="22"/>
      <c r="H235" s="22">
        <v>1</v>
      </c>
      <c r="I235" s="22"/>
      <c r="K235" s="12">
        <f t="shared" ref="K235:K248" si="47">+E235/$B235</f>
        <v>0</v>
      </c>
      <c r="L235" s="12">
        <f t="shared" ref="L235:L248" si="48">+F235/$B235</f>
        <v>0.66666666666666663</v>
      </c>
      <c r="M235" s="12">
        <f t="shared" ref="M235:M248" si="49">+G235/$B235</f>
        <v>0</v>
      </c>
      <c r="N235" s="12">
        <f t="shared" si="45"/>
        <v>0.16666666666666666</v>
      </c>
      <c r="O235" s="12">
        <f t="shared" si="46"/>
        <v>0</v>
      </c>
    </row>
    <row r="236" spans="1:15">
      <c r="A236" s="21" t="s">
        <v>12</v>
      </c>
      <c r="B236" s="22">
        <f t="shared" si="43"/>
        <v>11</v>
      </c>
      <c r="C236" s="22"/>
      <c r="D236" s="22"/>
      <c r="E236" s="22">
        <v>1</v>
      </c>
      <c r="F236" s="22">
        <v>7</v>
      </c>
      <c r="G236" s="22">
        <v>1</v>
      </c>
      <c r="H236" s="22"/>
      <c r="I236" s="22"/>
      <c r="K236" s="12">
        <f t="shared" si="47"/>
        <v>9.0909090909090912E-2</v>
      </c>
      <c r="L236" s="12">
        <f t="shared" si="48"/>
        <v>0.63636363636363635</v>
      </c>
      <c r="M236" s="12">
        <f t="shared" si="49"/>
        <v>9.0909090909090912E-2</v>
      </c>
      <c r="N236" s="12">
        <f t="shared" si="45"/>
        <v>0</v>
      </c>
      <c r="O236" s="12">
        <f t="shared" si="46"/>
        <v>0</v>
      </c>
    </row>
    <row r="237" spans="1:15">
      <c r="A237" s="21" t="s">
        <v>47</v>
      </c>
      <c r="B237" s="22">
        <f t="shared" si="43"/>
        <v>3</v>
      </c>
      <c r="C237" s="22"/>
      <c r="D237" s="22"/>
      <c r="E237" s="22"/>
      <c r="F237" s="22"/>
      <c r="G237" s="22"/>
      <c r="H237" s="22"/>
      <c r="I237" s="22">
        <v>1</v>
      </c>
      <c r="K237" s="12">
        <f t="shared" si="47"/>
        <v>0</v>
      </c>
      <c r="L237" s="12">
        <f t="shared" si="48"/>
        <v>0</v>
      </c>
      <c r="M237" s="12">
        <f t="shared" si="49"/>
        <v>0</v>
      </c>
      <c r="N237" s="12">
        <f t="shared" si="45"/>
        <v>0</v>
      </c>
      <c r="O237" s="12">
        <f t="shared" si="46"/>
        <v>0.33333333333333331</v>
      </c>
    </row>
    <row r="238" spans="1:15">
      <c r="A238" s="21" t="s">
        <v>39</v>
      </c>
      <c r="B238" s="22">
        <f t="shared" si="43"/>
        <v>3</v>
      </c>
      <c r="C238" s="22"/>
      <c r="D238" s="22"/>
      <c r="E238" s="22"/>
      <c r="F238" s="22"/>
      <c r="G238" s="22">
        <v>3</v>
      </c>
      <c r="H238" s="22"/>
      <c r="I238" s="22"/>
      <c r="K238" s="12">
        <f t="shared" si="47"/>
        <v>0</v>
      </c>
      <c r="L238" s="12">
        <f t="shared" si="48"/>
        <v>0</v>
      </c>
      <c r="M238" s="12">
        <f t="shared" si="49"/>
        <v>1</v>
      </c>
      <c r="N238" s="12">
        <f t="shared" si="45"/>
        <v>0</v>
      </c>
      <c r="O238" s="12">
        <f t="shared" si="46"/>
        <v>0</v>
      </c>
    </row>
    <row r="239" spans="1:15">
      <c r="A239" s="21" t="s">
        <v>62</v>
      </c>
      <c r="B239" s="22">
        <f t="shared" si="43"/>
        <v>2</v>
      </c>
      <c r="C239" s="22"/>
      <c r="D239" s="22"/>
      <c r="E239" s="22"/>
      <c r="F239" s="22">
        <v>1</v>
      </c>
      <c r="G239" s="22"/>
      <c r="H239" s="22"/>
      <c r="I239" s="22"/>
      <c r="K239" s="12">
        <f t="shared" si="47"/>
        <v>0</v>
      </c>
      <c r="L239" s="12">
        <f t="shared" si="48"/>
        <v>0.5</v>
      </c>
      <c r="M239" s="12">
        <f t="shared" si="49"/>
        <v>0</v>
      </c>
      <c r="N239" s="12">
        <f t="shared" si="45"/>
        <v>0</v>
      </c>
      <c r="O239" s="12">
        <f t="shared" si="46"/>
        <v>0</v>
      </c>
    </row>
    <row r="240" spans="1:15">
      <c r="A240" s="21" t="s">
        <v>38</v>
      </c>
      <c r="B240" s="22">
        <f t="shared" si="43"/>
        <v>13</v>
      </c>
      <c r="C240" s="22"/>
      <c r="D240" s="22"/>
      <c r="E240" s="22"/>
      <c r="F240" s="22"/>
      <c r="G240" s="22"/>
      <c r="H240" s="22">
        <v>9</v>
      </c>
      <c r="I240" s="22"/>
      <c r="K240" s="12">
        <f t="shared" si="47"/>
        <v>0</v>
      </c>
      <c r="L240" s="12">
        <f t="shared" si="48"/>
        <v>0</v>
      </c>
      <c r="M240" s="12">
        <f t="shared" si="49"/>
        <v>0</v>
      </c>
      <c r="N240" s="12">
        <f t="shared" si="45"/>
        <v>0.69230769230769229</v>
      </c>
      <c r="O240" s="12">
        <f t="shared" si="46"/>
        <v>0</v>
      </c>
    </row>
    <row r="241" spans="1:15">
      <c r="A241" s="21" t="s">
        <v>9</v>
      </c>
      <c r="B241" s="22">
        <f t="shared" si="43"/>
        <v>9</v>
      </c>
      <c r="C241" s="22"/>
      <c r="D241" s="22"/>
      <c r="E241" s="22"/>
      <c r="F241" s="22">
        <v>8</v>
      </c>
      <c r="G241" s="22"/>
      <c r="H241" s="22">
        <v>1</v>
      </c>
      <c r="I241" s="22"/>
      <c r="K241" s="12">
        <f t="shared" si="47"/>
        <v>0</v>
      </c>
      <c r="L241" s="12">
        <f t="shared" si="48"/>
        <v>0.88888888888888884</v>
      </c>
      <c r="M241" s="12">
        <f t="shared" si="49"/>
        <v>0</v>
      </c>
      <c r="N241" s="12">
        <f t="shared" si="45"/>
        <v>0.1111111111111111</v>
      </c>
      <c r="O241" s="12">
        <f t="shared" si="46"/>
        <v>0</v>
      </c>
    </row>
    <row r="242" spans="1:15">
      <c r="A242" s="21" t="s">
        <v>66</v>
      </c>
      <c r="B242" s="22">
        <f t="shared" si="43"/>
        <v>4</v>
      </c>
      <c r="C242" s="22"/>
      <c r="D242" s="22"/>
      <c r="E242" s="22"/>
      <c r="F242" s="22"/>
      <c r="G242" s="22">
        <v>2</v>
      </c>
      <c r="H242" s="22">
        <v>1</v>
      </c>
      <c r="I242" s="22"/>
      <c r="K242" s="12">
        <f t="shared" si="47"/>
        <v>0</v>
      </c>
      <c r="L242" s="12">
        <f t="shared" si="48"/>
        <v>0</v>
      </c>
      <c r="M242" s="12">
        <f t="shared" si="49"/>
        <v>0.5</v>
      </c>
      <c r="N242" s="12">
        <f t="shared" si="45"/>
        <v>0.25</v>
      </c>
      <c r="O242" s="12">
        <f t="shared" si="46"/>
        <v>0</v>
      </c>
    </row>
    <row r="243" spans="1:15">
      <c r="A243" s="21" t="s">
        <v>56</v>
      </c>
      <c r="B243" s="22">
        <f t="shared" si="43"/>
        <v>4</v>
      </c>
      <c r="C243" s="22"/>
      <c r="D243" s="22"/>
      <c r="E243" s="22"/>
      <c r="F243" s="22">
        <v>3</v>
      </c>
      <c r="G243" s="22"/>
      <c r="H243" s="22"/>
      <c r="I243" s="22"/>
      <c r="K243" s="12">
        <f t="shared" si="47"/>
        <v>0</v>
      </c>
      <c r="L243" s="12">
        <f t="shared" si="48"/>
        <v>0.75</v>
      </c>
      <c r="M243" s="12">
        <f t="shared" si="49"/>
        <v>0</v>
      </c>
      <c r="N243" s="12">
        <f t="shared" si="45"/>
        <v>0</v>
      </c>
      <c r="O243" s="12">
        <f t="shared" si="46"/>
        <v>0</v>
      </c>
    </row>
    <row r="244" spans="1:15">
      <c r="A244" s="21" t="s">
        <v>23</v>
      </c>
      <c r="B244" s="22">
        <f t="shared" si="43"/>
        <v>16</v>
      </c>
      <c r="C244" s="22"/>
      <c r="D244" s="22"/>
      <c r="E244" s="22"/>
      <c r="F244" s="22"/>
      <c r="G244" s="22">
        <v>12</v>
      </c>
      <c r="H244" s="22"/>
      <c r="I244" s="22">
        <v>3</v>
      </c>
      <c r="K244" s="12">
        <f t="shared" si="47"/>
        <v>0</v>
      </c>
      <c r="L244" s="12">
        <f t="shared" si="48"/>
        <v>0</v>
      </c>
      <c r="M244" s="12">
        <f t="shared" si="49"/>
        <v>0.75</v>
      </c>
      <c r="N244" s="12">
        <f t="shared" si="45"/>
        <v>0</v>
      </c>
      <c r="O244" s="12">
        <f t="shared" si="46"/>
        <v>0.1875</v>
      </c>
    </row>
    <row r="245" spans="1:15">
      <c r="A245" s="21" t="s">
        <v>4</v>
      </c>
      <c r="B245" s="22">
        <f t="shared" si="43"/>
        <v>6</v>
      </c>
      <c r="C245" s="22"/>
      <c r="D245" s="22"/>
      <c r="E245" s="22"/>
      <c r="F245" s="22"/>
      <c r="G245" s="22">
        <v>6</v>
      </c>
      <c r="H245" s="22"/>
      <c r="I245" s="22"/>
      <c r="K245" s="12">
        <f t="shared" si="47"/>
        <v>0</v>
      </c>
      <c r="L245" s="12">
        <f t="shared" si="48"/>
        <v>0</v>
      </c>
      <c r="M245" s="12">
        <f t="shared" si="49"/>
        <v>1</v>
      </c>
      <c r="N245" s="12">
        <f t="shared" si="45"/>
        <v>0</v>
      </c>
      <c r="O245" s="12">
        <f t="shared" si="46"/>
        <v>0</v>
      </c>
    </row>
    <row r="246" spans="1:15">
      <c r="A246" s="21" t="s">
        <v>28</v>
      </c>
      <c r="B246" s="22">
        <f t="shared" si="43"/>
        <v>13</v>
      </c>
      <c r="C246" s="22"/>
      <c r="D246" s="22"/>
      <c r="E246" s="22"/>
      <c r="F246" s="22"/>
      <c r="G246" s="22">
        <v>13</v>
      </c>
      <c r="H246" s="22"/>
      <c r="I246" s="22"/>
      <c r="K246" s="12">
        <f t="shared" si="47"/>
        <v>0</v>
      </c>
      <c r="L246" s="12">
        <f t="shared" si="48"/>
        <v>0</v>
      </c>
      <c r="M246" s="12">
        <f t="shared" si="49"/>
        <v>1</v>
      </c>
      <c r="N246" s="12">
        <f t="shared" si="45"/>
        <v>0</v>
      </c>
      <c r="O246" s="12">
        <f t="shared" si="46"/>
        <v>0</v>
      </c>
    </row>
    <row r="247" spans="1:15">
      <c r="A247" s="21" t="s">
        <v>26</v>
      </c>
      <c r="B247" s="22">
        <f t="shared" si="43"/>
        <v>3</v>
      </c>
      <c r="C247" s="22"/>
      <c r="D247" s="22"/>
      <c r="E247" s="22"/>
      <c r="F247" s="22"/>
      <c r="G247" s="22"/>
      <c r="H247" s="22">
        <v>1</v>
      </c>
      <c r="I247" s="22">
        <v>1</v>
      </c>
      <c r="K247" s="12">
        <f t="shared" si="47"/>
        <v>0</v>
      </c>
      <c r="L247" s="12">
        <f t="shared" si="48"/>
        <v>0</v>
      </c>
      <c r="M247" s="12">
        <f t="shared" si="49"/>
        <v>0</v>
      </c>
      <c r="N247" s="12">
        <f t="shared" si="45"/>
        <v>0.33333333333333331</v>
      </c>
      <c r="O247" s="12">
        <f t="shared" si="46"/>
        <v>0.33333333333333331</v>
      </c>
    </row>
    <row r="248" spans="1:15">
      <c r="A248" s="21" t="s">
        <v>16</v>
      </c>
      <c r="B248" s="22">
        <f t="shared" si="43"/>
        <v>4</v>
      </c>
      <c r="C248" s="22"/>
      <c r="D248" s="22"/>
      <c r="E248" s="22"/>
      <c r="F248" s="22"/>
      <c r="G248" s="22"/>
      <c r="H248" s="22">
        <v>3</v>
      </c>
      <c r="I248" s="22"/>
      <c r="K248" s="12">
        <f t="shared" si="47"/>
        <v>0</v>
      </c>
      <c r="L248" s="12">
        <f t="shared" si="48"/>
        <v>0</v>
      </c>
      <c r="M248" s="12">
        <f t="shared" si="49"/>
        <v>0</v>
      </c>
      <c r="N248" s="12">
        <f t="shared" si="45"/>
        <v>0.75</v>
      </c>
      <c r="O248" s="12">
        <f t="shared" si="46"/>
        <v>0</v>
      </c>
    </row>
    <row r="249" spans="1:15">
      <c r="A249" s="21" t="s">
        <v>22</v>
      </c>
      <c r="B249" s="22">
        <f t="shared" si="43"/>
        <v>0</v>
      </c>
      <c r="C249" s="22"/>
      <c r="D249" s="22"/>
      <c r="E249" s="22"/>
      <c r="F249" s="22"/>
      <c r="G249" s="22"/>
      <c r="H249" s="22"/>
      <c r="I249" s="22"/>
      <c r="K249" s="61"/>
      <c r="L249" s="61"/>
      <c r="M249" s="61"/>
      <c r="N249" s="61"/>
      <c r="O249" s="61"/>
    </row>
    <row r="250" spans="1:15">
      <c r="A250" s="21" t="s">
        <v>41</v>
      </c>
      <c r="B250" s="22">
        <f t="shared" si="43"/>
        <v>2</v>
      </c>
      <c r="C250" s="22"/>
      <c r="D250" s="22"/>
      <c r="E250" s="22"/>
      <c r="F250" s="22"/>
      <c r="G250" s="22"/>
      <c r="H250" s="22">
        <v>2</v>
      </c>
      <c r="I250" s="22"/>
      <c r="K250" s="12">
        <f>+E250/$B250</f>
        <v>0</v>
      </c>
      <c r="L250" s="12">
        <f>+F250/$B250</f>
        <v>0</v>
      </c>
      <c r="M250" s="12">
        <f>+G250/$B250</f>
        <v>0</v>
      </c>
      <c r="N250" s="12">
        <f>+H250/$B250</f>
        <v>1</v>
      </c>
      <c r="O250" s="12">
        <f>+I250/$B250</f>
        <v>0</v>
      </c>
    </row>
    <row r="251" spans="1:15">
      <c r="A251" s="21" t="s">
        <v>35</v>
      </c>
      <c r="B251" s="22">
        <f t="shared" si="43"/>
        <v>1</v>
      </c>
      <c r="C251" s="22"/>
      <c r="D251" s="22"/>
      <c r="E251" s="22"/>
      <c r="F251" s="22"/>
      <c r="G251" s="22"/>
      <c r="H251" s="22">
        <v>1</v>
      </c>
      <c r="I251" s="22"/>
      <c r="K251" s="12"/>
      <c r="L251" s="12"/>
      <c r="M251" s="12"/>
      <c r="N251" s="12">
        <f t="shared" ref="N251:N259" si="50">+H251/$B251</f>
        <v>1</v>
      </c>
      <c r="O251" s="12">
        <f t="shared" ref="O251:O259" si="51">+I251/$B251</f>
        <v>0</v>
      </c>
    </row>
    <row r="252" spans="1:15">
      <c r="A252" s="21" t="s">
        <v>45</v>
      </c>
      <c r="B252" s="22">
        <f t="shared" si="43"/>
        <v>2</v>
      </c>
      <c r="C252" s="22"/>
      <c r="D252" s="22"/>
      <c r="E252" s="22"/>
      <c r="F252" s="22"/>
      <c r="G252" s="22"/>
      <c r="H252" s="22">
        <v>1</v>
      </c>
      <c r="I252" s="22"/>
      <c r="K252" s="12">
        <f t="shared" ref="K252:M259" si="52">+E252/$B252</f>
        <v>0</v>
      </c>
      <c r="L252" s="12">
        <f t="shared" si="52"/>
        <v>0</v>
      </c>
      <c r="M252" s="12">
        <f t="shared" si="52"/>
        <v>0</v>
      </c>
      <c r="N252" s="12">
        <f t="shared" si="50"/>
        <v>0.5</v>
      </c>
      <c r="O252" s="12">
        <f t="shared" si="51"/>
        <v>0</v>
      </c>
    </row>
    <row r="253" spans="1:15">
      <c r="A253" s="21" t="s">
        <v>59</v>
      </c>
      <c r="B253" s="22">
        <f t="shared" si="43"/>
        <v>1</v>
      </c>
      <c r="C253" s="22"/>
      <c r="D253" s="22"/>
      <c r="E253" s="22"/>
      <c r="F253" s="22"/>
      <c r="G253" s="22"/>
      <c r="H253" s="22"/>
      <c r="I253" s="22"/>
      <c r="K253" s="12">
        <f t="shared" si="52"/>
        <v>0</v>
      </c>
      <c r="L253" s="12">
        <f t="shared" si="52"/>
        <v>0</v>
      </c>
      <c r="M253" s="12">
        <f t="shared" si="52"/>
        <v>0</v>
      </c>
      <c r="N253" s="12">
        <f t="shared" si="50"/>
        <v>0</v>
      </c>
      <c r="O253" s="12">
        <f t="shared" si="51"/>
        <v>0</v>
      </c>
    </row>
    <row r="254" spans="1:15">
      <c r="A254" s="21" t="s">
        <v>32</v>
      </c>
      <c r="B254" s="22">
        <f t="shared" si="43"/>
        <v>5</v>
      </c>
      <c r="C254" s="22"/>
      <c r="D254" s="22"/>
      <c r="E254" s="22"/>
      <c r="F254" s="22"/>
      <c r="G254" s="22">
        <v>3</v>
      </c>
      <c r="H254" s="22"/>
      <c r="I254" s="22">
        <v>1</v>
      </c>
      <c r="K254" s="12">
        <f t="shared" si="52"/>
        <v>0</v>
      </c>
      <c r="L254" s="12">
        <f t="shared" si="52"/>
        <v>0</v>
      </c>
      <c r="M254" s="12">
        <f t="shared" si="52"/>
        <v>0.6</v>
      </c>
      <c r="N254" s="12">
        <f t="shared" si="50"/>
        <v>0</v>
      </c>
      <c r="O254" s="12">
        <f t="shared" si="51"/>
        <v>0.2</v>
      </c>
    </row>
    <row r="255" spans="1:15">
      <c r="A255" s="21" t="s">
        <v>18</v>
      </c>
      <c r="B255" s="22">
        <f t="shared" si="43"/>
        <v>3</v>
      </c>
      <c r="C255" s="22"/>
      <c r="D255" s="22"/>
      <c r="E255" s="22"/>
      <c r="F255" s="22"/>
      <c r="G255" s="22"/>
      <c r="H255" s="22"/>
      <c r="I255" s="22">
        <v>2</v>
      </c>
      <c r="K255" s="12">
        <f t="shared" si="52"/>
        <v>0</v>
      </c>
      <c r="L255" s="12">
        <f t="shared" si="52"/>
        <v>0</v>
      </c>
      <c r="M255" s="12">
        <f t="shared" si="52"/>
        <v>0</v>
      </c>
      <c r="N255" s="12">
        <f t="shared" si="50"/>
        <v>0</v>
      </c>
      <c r="O255" s="12">
        <f t="shared" si="51"/>
        <v>0.66666666666666663</v>
      </c>
    </row>
    <row r="256" spans="1:15">
      <c r="A256" s="21" t="s">
        <v>34</v>
      </c>
      <c r="B256" s="22">
        <f t="shared" si="43"/>
        <v>1</v>
      </c>
      <c r="C256" s="22"/>
      <c r="D256" s="22"/>
      <c r="E256" s="22"/>
      <c r="F256" s="22"/>
      <c r="G256" s="22"/>
      <c r="H256" s="22"/>
      <c r="I256" s="22">
        <v>1</v>
      </c>
      <c r="K256" s="12">
        <f t="shared" si="52"/>
        <v>0</v>
      </c>
      <c r="L256" s="12">
        <f t="shared" si="52"/>
        <v>0</v>
      </c>
      <c r="M256" s="12">
        <f t="shared" si="52"/>
        <v>0</v>
      </c>
      <c r="N256" s="12">
        <f t="shared" si="50"/>
        <v>0</v>
      </c>
      <c r="O256" s="12">
        <f t="shared" si="51"/>
        <v>1</v>
      </c>
    </row>
    <row r="257" spans="1:15">
      <c r="A257" s="21" t="s">
        <v>15</v>
      </c>
      <c r="B257" s="22">
        <f t="shared" si="43"/>
        <v>2</v>
      </c>
      <c r="C257" s="22"/>
      <c r="D257" s="22"/>
      <c r="E257" s="22"/>
      <c r="F257" s="22"/>
      <c r="G257" s="22"/>
      <c r="H257" s="22"/>
      <c r="I257" s="22"/>
      <c r="K257" s="12">
        <f t="shared" si="52"/>
        <v>0</v>
      </c>
      <c r="L257" s="12">
        <f t="shared" si="52"/>
        <v>0</v>
      </c>
      <c r="M257" s="12">
        <f t="shared" si="52"/>
        <v>0</v>
      </c>
      <c r="N257" s="12">
        <f t="shared" si="50"/>
        <v>0</v>
      </c>
      <c r="O257" s="12">
        <f t="shared" si="51"/>
        <v>0</v>
      </c>
    </row>
    <row r="258" spans="1:15">
      <c r="A258" s="21" t="s">
        <v>63</v>
      </c>
      <c r="B258" s="22">
        <f t="shared" si="43"/>
        <v>3</v>
      </c>
      <c r="C258" s="22"/>
      <c r="D258" s="22"/>
      <c r="E258" s="22"/>
      <c r="F258" s="22">
        <v>2</v>
      </c>
      <c r="G258" s="22"/>
      <c r="H258" s="22"/>
      <c r="I258" s="22"/>
      <c r="K258" s="12">
        <f t="shared" si="52"/>
        <v>0</v>
      </c>
      <c r="L258" s="12">
        <f t="shared" si="52"/>
        <v>0.66666666666666663</v>
      </c>
      <c r="M258" s="12">
        <f t="shared" si="52"/>
        <v>0</v>
      </c>
      <c r="N258" s="12">
        <f t="shared" si="50"/>
        <v>0</v>
      </c>
      <c r="O258" s="12">
        <f t="shared" si="51"/>
        <v>0</v>
      </c>
    </row>
    <row r="259" spans="1:15">
      <c r="A259" s="21" t="s">
        <v>29</v>
      </c>
      <c r="B259" s="22">
        <f t="shared" si="43"/>
        <v>2</v>
      </c>
      <c r="C259" s="22"/>
      <c r="D259" s="22"/>
      <c r="E259" s="22"/>
      <c r="F259" s="22"/>
      <c r="G259" s="22"/>
      <c r="H259" s="22">
        <v>1</v>
      </c>
      <c r="I259" s="22"/>
      <c r="K259" s="12">
        <f t="shared" si="52"/>
        <v>0</v>
      </c>
      <c r="L259" s="12">
        <f t="shared" si="52"/>
        <v>0</v>
      </c>
      <c r="M259" s="12">
        <f t="shared" si="52"/>
        <v>0</v>
      </c>
      <c r="N259" s="12">
        <f t="shared" si="50"/>
        <v>0.5</v>
      </c>
      <c r="O259" s="12">
        <f t="shared" si="51"/>
        <v>0</v>
      </c>
    </row>
    <row r="260" spans="1:15">
      <c r="A260" s="21" t="s">
        <v>2</v>
      </c>
      <c r="B260" s="22">
        <f t="shared" si="43"/>
        <v>0</v>
      </c>
      <c r="C260" s="22"/>
      <c r="D260" s="22"/>
      <c r="E260" s="22"/>
      <c r="F260" s="22"/>
      <c r="G260" s="22"/>
      <c r="H260" s="22"/>
      <c r="I260" s="22"/>
      <c r="K260" s="61"/>
      <c r="L260" s="61"/>
      <c r="M260" s="61"/>
      <c r="N260" s="61"/>
      <c r="O260" s="61"/>
    </row>
    <row r="261" spans="1:15">
      <c r="A261" s="21" t="s">
        <v>52</v>
      </c>
      <c r="B261" s="22">
        <f t="shared" si="43"/>
        <v>2</v>
      </c>
      <c r="C261" s="22"/>
      <c r="D261" s="22"/>
      <c r="E261" s="22"/>
      <c r="F261" s="22"/>
      <c r="G261" s="22"/>
      <c r="H261" s="22">
        <v>2</v>
      </c>
      <c r="I261" s="22"/>
      <c r="K261" s="12">
        <f t="shared" ref="K261:K269" si="53">+E261/$B261</f>
        <v>0</v>
      </c>
      <c r="L261" s="12">
        <f t="shared" ref="L261:L269" si="54">+F261/$B261</f>
        <v>0</v>
      </c>
      <c r="M261" s="12">
        <f t="shared" ref="M261:M269" si="55">+G261/$B261</f>
        <v>0</v>
      </c>
      <c r="N261" s="12">
        <f t="shared" ref="N261:N269" si="56">+H261/$B261</f>
        <v>1</v>
      </c>
      <c r="O261" s="12">
        <f t="shared" ref="O261:O269" si="57">+I261/$B261</f>
        <v>0</v>
      </c>
    </row>
    <row r="262" spans="1:15">
      <c r="A262" s="21" t="s">
        <v>42</v>
      </c>
      <c r="B262" s="22">
        <f t="shared" si="43"/>
        <v>3</v>
      </c>
      <c r="C262" s="22"/>
      <c r="D262" s="22"/>
      <c r="E262" s="22"/>
      <c r="F262" s="22"/>
      <c r="G262" s="22"/>
      <c r="H262" s="22">
        <v>3</v>
      </c>
      <c r="I262" s="22"/>
      <c r="K262" s="12">
        <f t="shared" si="53"/>
        <v>0</v>
      </c>
      <c r="L262" s="12">
        <f t="shared" si="54"/>
        <v>0</v>
      </c>
      <c r="M262" s="12">
        <f t="shared" si="55"/>
        <v>0</v>
      </c>
      <c r="N262" s="12">
        <f t="shared" si="56"/>
        <v>1</v>
      </c>
      <c r="O262" s="12">
        <f t="shared" si="57"/>
        <v>0</v>
      </c>
    </row>
    <row r="263" spans="1:15">
      <c r="A263" s="21" t="s">
        <v>40</v>
      </c>
      <c r="B263" s="22">
        <f t="shared" si="43"/>
        <v>4</v>
      </c>
      <c r="C263" s="22"/>
      <c r="D263" s="22"/>
      <c r="E263" s="22"/>
      <c r="F263" s="22"/>
      <c r="G263" s="22">
        <v>1</v>
      </c>
      <c r="H263" s="22"/>
      <c r="I263" s="22">
        <v>2</v>
      </c>
      <c r="K263" s="12">
        <f t="shared" si="53"/>
        <v>0</v>
      </c>
      <c r="L263" s="12">
        <f t="shared" si="54"/>
        <v>0</v>
      </c>
      <c r="M263" s="12">
        <f t="shared" si="55"/>
        <v>0.25</v>
      </c>
      <c r="N263" s="12">
        <f t="shared" si="56"/>
        <v>0</v>
      </c>
      <c r="O263" s="12">
        <f t="shared" si="57"/>
        <v>0.5</v>
      </c>
    </row>
    <row r="264" spans="1:15">
      <c r="A264" s="21" t="s">
        <v>60</v>
      </c>
      <c r="B264" s="22">
        <f t="shared" si="43"/>
        <v>3</v>
      </c>
      <c r="C264" s="22"/>
      <c r="D264" s="22"/>
      <c r="E264" s="22"/>
      <c r="F264" s="22"/>
      <c r="G264" s="22"/>
      <c r="H264" s="22">
        <v>2</v>
      </c>
      <c r="I264" s="22"/>
      <c r="K264" s="12">
        <f t="shared" si="53"/>
        <v>0</v>
      </c>
      <c r="L264" s="12">
        <f t="shared" si="54"/>
        <v>0</v>
      </c>
      <c r="M264" s="12">
        <f t="shared" si="55"/>
        <v>0</v>
      </c>
      <c r="N264" s="12">
        <f t="shared" si="56"/>
        <v>0.66666666666666663</v>
      </c>
      <c r="O264" s="12">
        <f t="shared" si="57"/>
        <v>0</v>
      </c>
    </row>
    <row r="265" spans="1:15">
      <c r="A265" s="21" t="s">
        <v>21</v>
      </c>
      <c r="B265" s="22">
        <f t="shared" si="43"/>
        <v>102</v>
      </c>
      <c r="C265" s="22"/>
      <c r="D265" s="22"/>
      <c r="E265" s="22">
        <v>2</v>
      </c>
      <c r="F265" s="22">
        <v>63</v>
      </c>
      <c r="G265" s="22">
        <v>10</v>
      </c>
      <c r="H265" s="22">
        <v>5</v>
      </c>
      <c r="I265" s="22">
        <v>3</v>
      </c>
      <c r="K265" s="12">
        <f t="shared" si="53"/>
        <v>1.9607843137254902E-2</v>
      </c>
      <c r="L265" s="12">
        <f t="shared" si="54"/>
        <v>0.61764705882352944</v>
      </c>
      <c r="M265" s="12">
        <f t="shared" si="55"/>
        <v>9.8039215686274508E-2</v>
      </c>
      <c r="N265" s="12">
        <f t="shared" si="56"/>
        <v>4.9019607843137254E-2</v>
      </c>
      <c r="O265" s="12">
        <f t="shared" si="57"/>
        <v>2.9411764705882353E-2</v>
      </c>
    </row>
    <row r="266" spans="1:15">
      <c r="A266" s="21" t="s">
        <v>51</v>
      </c>
      <c r="B266" s="22">
        <f t="shared" si="43"/>
        <v>3</v>
      </c>
      <c r="C266" s="22"/>
      <c r="D266" s="22"/>
      <c r="E266" s="22"/>
      <c r="F266" s="22"/>
      <c r="G266" s="22"/>
      <c r="H266" s="22"/>
      <c r="I266" s="22"/>
      <c r="K266" s="12">
        <f t="shared" si="53"/>
        <v>0</v>
      </c>
      <c r="L266" s="12">
        <f t="shared" si="54"/>
        <v>0</v>
      </c>
      <c r="M266" s="12">
        <f t="shared" si="55"/>
        <v>0</v>
      </c>
      <c r="N266" s="12">
        <f t="shared" si="56"/>
        <v>0</v>
      </c>
      <c r="O266" s="12">
        <f t="shared" si="57"/>
        <v>0</v>
      </c>
    </row>
    <row r="267" spans="1:15">
      <c r="A267" s="21" t="s">
        <v>73</v>
      </c>
      <c r="B267" s="22">
        <f t="shared" si="43"/>
        <v>10</v>
      </c>
      <c r="C267" s="22"/>
      <c r="D267" s="22"/>
      <c r="E267" s="22"/>
      <c r="F267" s="22"/>
      <c r="G267" s="22"/>
      <c r="H267" s="22">
        <v>7</v>
      </c>
      <c r="I267" s="22">
        <v>1</v>
      </c>
      <c r="K267" s="12">
        <f t="shared" si="53"/>
        <v>0</v>
      </c>
      <c r="L267" s="12">
        <f t="shared" si="54"/>
        <v>0</v>
      </c>
      <c r="M267" s="12">
        <f t="shared" si="55"/>
        <v>0</v>
      </c>
      <c r="N267" s="12">
        <f t="shared" si="56"/>
        <v>0.7</v>
      </c>
      <c r="O267" s="12">
        <f t="shared" si="57"/>
        <v>0.1</v>
      </c>
    </row>
    <row r="268" spans="1:15">
      <c r="A268" s="21" t="s">
        <v>17</v>
      </c>
      <c r="B268" s="22">
        <f t="shared" si="43"/>
        <v>2</v>
      </c>
      <c r="C268" s="22"/>
      <c r="D268" s="22"/>
      <c r="E268" s="22"/>
      <c r="F268" s="22">
        <v>2</v>
      </c>
      <c r="G268" s="22"/>
      <c r="H268" s="22"/>
      <c r="I268" s="22"/>
      <c r="K268" s="12">
        <f t="shared" si="53"/>
        <v>0</v>
      </c>
      <c r="L268" s="12">
        <f t="shared" si="54"/>
        <v>1</v>
      </c>
      <c r="M268" s="12">
        <f t="shared" si="55"/>
        <v>0</v>
      </c>
      <c r="N268" s="12">
        <f t="shared" si="56"/>
        <v>0</v>
      </c>
      <c r="O268" s="12">
        <f t="shared" si="57"/>
        <v>0</v>
      </c>
    </row>
    <row r="269" spans="1:15">
      <c r="A269" s="21" t="s">
        <v>27</v>
      </c>
      <c r="B269" s="22">
        <f t="shared" si="43"/>
        <v>3</v>
      </c>
      <c r="C269" s="22"/>
      <c r="D269" s="22"/>
      <c r="E269" s="22"/>
      <c r="F269" s="22"/>
      <c r="G269" s="22">
        <v>1</v>
      </c>
      <c r="H269" s="22">
        <v>2</v>
      </c>
      <c r="I269" s="22"/>
      <c r="K269" s="12">
        <f t="shared" si="53"/>
        <v>0</v>
      </c>
      <c r="L269" s="12">
        <f t="shared" si="54"/>
        <v>0</v>
      </c>
      <c r="M269" s="12">
        <f t="shared" si="55"/>
        <v>0.33333333333333331</v>
      </c>
      <c r="N269" s="12">
        <f t="shared" si="56"/>
        <v>0.66666666666666663</v>
      </c>
      <c r="O269" s="12">
        <f t="shared" si="57"/>
        <v>0</v>
      </c>
    </row>
    <row r="270" spans="1:15">
      <c r="A270" s="21" t="s">
        <v>44</v>
      </c>
      <c r="B270" s="22">
        <f t="shared" si="43"/>
        <v>0</v>
      </c>
      <c r="C270" s="22"/>
      <c r="D270" s="22"/>
      <c r="E270" s="22"/>
      <c r="F270" s="22"/>
      <c r="G270" s="22"/>
      <c r="H270" s="22"/>
      <c r="I270" s="22"/>
      <c r="K270" s="61"/>
      <c r="L270" s="61"/>
      <c r="M270" s="61"/>
      <c r="N270" s="61"/>
      <c r="O270" s="61"/>
    </row>
    <row r="271" spans="1:15">
      <c r="A271" s="21" t="s">
        <v>54</v>
      </c>
      <c r="B271" s="22">
        <f t="shared" si="43"/>
        <v>2</v>
      </c>
      <c r="C271" s="22"/>
      <c r="D271" s="22"/>
      <c r="E271" s="22"/>
      <c r="F271" s="22"/>
      <c r="G271" s="22"/>
      <c r="H271" s="22"/>
      <c r="I271" s="22"/>
      <c r="K271" s="12">
        <f t="shared" ref="K271:O273" si="58">+E271/$B271</f>
        <v>0</v>
      </c>
      <c r="L271" s="12">
        <f t="shared" si="58"/>
        <v>0</v>
      </c>
      <c r="M271" s="12">
        <f t="shared" si="58"/>
        <v>0</v>
      </c>
      <c r="N271" s="12">
        <f t="shared" si="58"/>
        <v>0</v>
      </c>
      <c r="O271" s="12">
        <f t="shared" si="58"/>
        <v>0</v>
      </c>
    </row>
    <row r="272" spans="1:15">
      <c r="A272" s="21" t="s">
        <v>3</v>
      </c>
      <c r="B272" s="22">
        <f t="shared" si="43"/>
        <v>2</v>
      </c>
      <c r="C272" s="22"/>
      <c r="D272" s="22"/>
      <c r="E272" s="22"/>
      <c r="F272" s="22"/>
      <c r="G272" s="22">
        <v>1</v>
      </c>
      <c r="H272" s="22"/>
      <c r="I272" s="22"/>
      <c r="K272" s="12">
        <f t="shared" si="58"/>
        <v>0</v>
      </c>
      <c r="L272" s="12">
        <f t="shared" si="58"/>
        <v>0</v>
      </c>
      <c r="M272" s="12">
        <f t="shared" si="58"/>
        <v>0.5</v>
      </c>
      <c r="N272" s="12">
        <f t="shared" si="58"/>
        <v>0</v>
      </c>
      <c r="O272" s="12">
        <f t="shared" si="58"/>
        <v>0</v>
      </c>
    </row>
    <row r="273" spans="1:17">
      <c r="A273" s="21" t="s">
        <v>1</v>
      </c>
      <c r="B273" s="22">
        <f t="shared" si="43"/>
        <v>28</v>
      </c>
      <c r="C273" s="22"/>
      <c r="D273" s="22"/>
      <c r="E273" s="22"/>
      <c r="F273" s="22"/>
      <c r="G273" s="22"/>
      <c r="H273" s="22">
        <v>21</v>
      </c>
      <c r="I273" s="22">
        <v>1</v>
      </c>
      <c r="K273" s="12">
        <f t="shared" si="58"/>
        <v>0</v>
      </c>
      <c r="L273" s="12">
        <f t="shared" si="58"/>
        <v>0</v>
      </c>
      <c r="M273" s="12">
        <f t="shared" si="58"/>
        <v>0</v>
      </c>
      <c r="N273" s="12">
        <f t="shared" si="58"/>
        <v>0.75</v>
      </c>
      <c r="O273" s="12">
        <f t="shared" si="58"/>
        <v>3.5714285714285712E-2</v>
      </c>
    </row>
    <row r="274" spans="1:17">
      <c r="A274" s="21"/>
      <c r="B274" s="22"/>
      <c r="C274" s="22"/>
      <c r="D274" s="22"/>
      <c r="E274" s="22"/>
      <c r="F274" s="22"/>
      <c r="G274" s="22"/>
      <c r="K274" s="12"/>
      <c r="L274" s="12"/>
      <c r="M274" s="12"/>
      <c r="N274" s="12"/>
      <c r="O274" s="12"/>
      <c r="P274" s="12"/>
      <c r="Q274" s="12"/>
    </row>
    <row r="275" spans="1:17">
      <c r="A275" s="21"/>
      <c r="B275" s="22"/>
      <c r="C275" s="22"/>
      <c r="D275" s="22"/>
      <c r="E275" s="22"/>
      <c r="F275" s="22"/>
      <c r="G275" s="22"/>
      <c r="K275" s="12"/>
      <c r="L275" s="12"/>
      <c r="M275" s="12"/>
      <c r="N275" s="12"/>
      <c r="O275" s="12"/>
      <c r="P275" s="12"/>
      <c r="Q275" s="12"/>
    </row>
    <row r="276" spans="1:17">
      <c r="A276" s="21"/>
      <c r="B276" s="22"/>
      <c r="C276" s="22"/>
      <c r="D276" s="22"/>
      <c r="E276" s="22"/>
      <c r="F276" s="22"/>
      <c r="G276" s="22"/>
      <c r="K276" s="12"/>
      <c r="L276" s="12"/>
      <c r="M276" s="12"/>
      <c r="N276" s="12"/>
      <c r="O276" s="12"/>
      <c r="P276" s="12"/>
      <c r="Q276" s="12"/>
    </row>
    <row r="277" spans="1:17">
      <c r="A277" s="21"/>
      <c r="B277" s="22"/>
      <c r="C277" s="22"/>
      <c r="D277" s="22"/>
      <c r="E277" s="22"/>
      <c r="F277" s="22"/>
      <c r="G277" s="22"/>
      <c r="K277" s="12"/>
      <c r="L277" s="12"/>
      <c r="M277" s="12"/>
      <c r="N277" s="12"/>
      <c r="O277" s="12"/>
      <c r="P277" s="12"/>
      <c r="Q277" s="12"/>
    </row>
    <row r="278" spans="1:17">
      <c r="A278" s="21"/>
      <c r="B278" s="22"/>
      <c r="C278" s="22"/>
      <c r="D278" s="22"/>
      <c r="E278" s="22"/>
      <c r="F278" s="22"/>
      <c r="G278" s="22"/>
      <c r="K278" s="12"/>
      <c r="L278" s="12"/>
      <c r="M278" s="12"/>
      <c r="N278" s="12"/>
      <c r="O278" s="12"/>
      <c r="P278" s="12"/>
      <c r="Q278" s="12"/>
    </row>
    <row r="279" spans="1:17">
      <c r="A279" s="26" t="s">
        <v>129</v>
      </c>
      <c r="C279" t="s">
        <v>130</v>
      </c>
      <c r="P279" s="12"/>
      <c r="Q279" s="12"/>
    </row>
    <row r="280" spans="1:17">
      <c r="A280">
        <v>2014</v>
      </c>
      <c r="B280" t="s">
        <v>131</v>
      </c>
      <c r="C280">
        <v>2014</v>
      </c>
      <c r="D280">
        <v>2015</v>
      </c>
      <c r="E280">
        <v>2016</v>
      </c>
      <c r="F280">
        <v>2017</v>
      </c>
      <c r="G280">
        <v>2018</v>
      </c>
      <c r="H280" t="s">
        <v>202</v>
      </c>
      <c r="I280" t="s">
        <v>203</v>
      </c>
      <c r="K280" t="s">
        <v>132</v>
      </c>
      <c r="L280" t="s">
        <v>133</v>
      </c>
      <c r="M280" t="s">
        <v>134</v>
      </c>
      <c r="N280" t="s">
        <v>135</v>
      </c>
    </row>
    <row r="281" spans="1:17">
      <c r="A281" s="21" t="s">
        <v>37</v>
      </c>
      <c r="B281" s="22">
        <f>+F2</f>
        <v>5</v>
      </c>
      <c r="C281" s="22"/>
      <c r="D281" s="22"/>
      <c r="E281" s="22"/>
      <c r="F281" s="22"/>
      <c r="G281" s="22"/>
      <c r="H281" s="22"/>
      <c r="I281" s="22">
        <v>3</v>
      </c>
      <c r="K281" s="12">
        <f t="shared" ref="K281:K299" si="59">+F281/$B281</f>
        <v>0</v>
      </c>
      <c r="L281" s="12">
        <f t="shared" ref="L281:L299" si="60">+G281/$B281</f>
        <v>0</v>
      </c>
      <c r="M281" s="12">
        <f t="shared" ref="M281:M299" si="61">+H281/$B281</f>
        <v>0</v>
      </c>
      <c r="N281" s="12">
        <f t="shared" ref="N281:N299" si="62">+I281/$B281</f>
        <v>0.6</v>
      </c>
    </row>
    <row r="282" spans="1:17">
      <c r="A282" s="21" t="s">
        <v>11</v>
      </c>
      <c r="B282" s="22">
        <f t="shared" ref="B282:B345" si="63">+F3</f>
        <v>2</v>
      </c>
      <c r="C282" s="22"/>
      <c r="D282" s="22"/>
      <c r="E282" s="22"/>
      <c r="F282" s="22"/>
      <c r="G282" s="22"/>
      <c r="H282" s="22">
        <v>1</v>
      </c>
      <c r="I282" s="22"/>
      <c r="K282" s="12">
        <f t="shared" si="59"/>
        <v>0</v>
      </c>
      <c r="L282" s="12">
        <f t="shared" si="60"/>
        <v>0</v>
      </c>
      <c r="M282" s="12">
        <f t="shared" si="61"/>
        <v>0.5</v>
      </c>
      <c r="N282" s="12">
        <f t="shared" si="62"/>
        <v>0</v>
      </c>
    </row>
    <row r="283" spans="1:17">
      <c r="A283" s="21" t="s">
        <v>25</v>
      </c>
      <c r="B283" s="22">
        <f t="shared" si="63"/>
        <v>10</v>
      </c>
      <c r="C283" s="22"/>
      <c r="D283" s="22"/>
      <c r="E283" s="22"/>
      <c r="F283" s="22"/>
      <c r="G283" s="22">
        <v>8</v>
      </c>
      <c r="H283" s="22">
        <v>1</v>
      </c>
      <c r="I283" s="22"/>
      <c r="K283" s="12">
        <f t="shared" si="59"/>
        <v>0</v>
      </c>
      <c r="L283" s="12">
        <f t="shared" si="60"/>
        <v>0.8</v>
      </c>
      <c r="M283" s="12">
        <f t="shared" si="61"/>
        <v>0.1</v>
      </c>
      <c r="N283" s="12">
        <f t="shared" si="62"/>
        <v>0</v>
      </c>
    </row>
    <row r="284" spans="1:17">
      <c r="A284" s="48" t="s">
        <v>13</v>
      </c>
      <c r="B284" s="22">
        <f t="shared" si="63"/>
        <v>14</v>
      </c>
      <c r="C284" s="22"/>
      <c r="D284" s="22"/>
      <c r="E284" s="22"/>
      <c r="F284" s="22"/>
      <c r="G284" s="22">
        <v>1</v>
      </c>
      <c r="H284" s="22">
        <v>11</v>
      </c>
      <c r="I284" s="22">
        <v>1</v>
      </c>
      <c r="K284" s="12">
        <f t="shared" si="59"/>
        <v>0</v>
      </c>
      <c r="L284" s="12">
        <f t="shared" si="60"/>
        <v>7.1428571428571425E-2</v>
      </c>
      <c r="M284" s="12">
        <f t="shared" si="61"/>
        <v>0.7857142857142857</v>
      </c>
      <c r="N284" s="12">
        <f t="shared" si="62"/>
        <v>7.1428571428571425E-2</v>
      </c>
    </row>
    <row r="285" spans="1:17">
      <c r="A285" s="21" t="s">
        <v>33</v>
      </c>
      <c r="B285" s="22">
        <f t="shared" si="63"/>
        <v>4</v>
      </c>
      <c r="C285" s="22"/>
      <c r="D285" s="22"/>
      <c r="E285" s="22"/>
      <c r="F285" s="22"/>
      <c r="G285" s="22"/>
      <c r="H285" s="22">
        <v>2</v>
      </c>
      <c r="I285" s="22"/>
      <c r="K285" s="12">
        <f t="shared" si="59"/>
        <v>0</v>
      </c>
      <c r="L285" s="12">
        <f t="shared" si="60"/>
        <v>0</v>
      </c>
      <c r="M285" s="12">
        <f t="shared" si="61"/>
        <v>0.5</v>
      </c>
      <c r="N285" s="12">
        <f t="shared" si="62"/>
        <v>0</v>
      </c>
    </row>
    <row r="286" spans="1:17">
      <c r="A286" s="21" t="s">
        <v>58</v>
      </c>
      <c r="B286" s="22">
        <f t="shared" si="63"/>
        <v>20</v>
      </c>
      <c r="C286" s="22"/>
      <c r="D286" s="22"/>
      <c r="E286" s="22"/>
      <c r="F286" s="22"/>
      <c r="G286" s="22">
        <v>1</v>
      </c>
      <c r="H286" s="22">
        <v>12</v>
      </c>
      <c r="I286" s="22">
        <v>4</v>
      </c>
      <c r="K286" s="12">
        <f t="shared" si="59"/>
        <v>0</v>
      </c>
      <c r="L286" s="12">
        <f t="shared" si="60"/>
        <v>0.05</v>
      </c>
      <c r="M286" s="12">
        <f t="shared" si="61"/>
        <v>0.6</v>
      </c>
      <c r="N286" s="12">
        <f t="shared" si="62"/>
        <v>0.2</v>
      </c>
    </row>
    <row r="287" spans="1:17">
      <c r="A287" s="21" t="s">
        <v>31</v>
      </c>
      <c r="B287" s="22">
        <f t="shared" si="63"/>
        <v>7</v>
      </c>
      <c r="C287" s="22"/>
      <c r="D287" s="22"/>
      <c r="E287" s="22"/>
      <c r="F287" s="22">
        <v>1</v>
      </c>
      <c r="G287" s="22">
        <v>4</v>
      </c>
      <c r="H287" s="22">
        <v>1</v>
      </c>
      <c r="I287" s="22"/>
      <c r="K287" s="12">
        <f t="shared" si="59"/>
        <v>0.14285714285714285</v>
      </c>
      <c r="L287" s="12">
        <f t="shared" si="60"/>
        <v>0.5714285714285714</v>
      </c>
      <c r="M287" s="12">
        <f t="shared" si="61"/>
        <v>0.14285714285714285</v>
      </c>
      <c r="N287" s="12">
        <f t="shared" si="62"/>
        <v>0</v>
      </c>
    </row>
    <row r="288" spans="1:17">
      <c r="A288" s="21" t="s">
        <v>14</v>
      </c>
      <c r="B288" s="22">
        <f t="shared" si="63"/>
        <v>13</v>
      </c>
      <c r="C288" s="22"/>
      <c r="D288" s="22"/>
      <c r="E288" s="22"/>
      <c r="F288" s="22"/>
      <c r="G288" s="22">
        <v>1</v>
      </c>
      <c r="H288" s="22"/>
      <c r="I288" s="22">
        <v>10</v>
      </c>
      <c r="K288" s="12">
        <f t="shared" si="59"/>
        <v>0</v>
      </c>
      <c r="L288" s="12">
        <f t="shared" si="60"/>
        <v>7.6923076923076927E-2</v>
      </c>
      <c r="M288" s="12">
        <f t="shared" si="61"/>
        <v>0</v>
      </c>
      <c r="N288" s="12">
        <f t="shared" si="62"/>
        <v>0.76923076923076927</v>
      </c>
    </row>
    <row r="289" spans="1:14">
      <c r="A289" s="21" t="s">
        <v>5</v>
      </c>
      <c r="B289" s="22">
        <f t="shared" si="63"/>
        <v>9</v>
      </c>
      <c r="C289" s="22"/>
      <c r="D289" s="22"/>
      <c r="E289" s="22"/>
      <c r="F289" s="22"/>
      <c r="G289" s="22">
        <v>1</v>
      </c>
      <c r="H289" s="22">
        <v>4</v>
      </c>
      <c r="I289" s="22">
        <v>1</v>
      </c>
      <c r="K289" s="12">
        <f t="shared" si="59"/>
        <v>0</v>
      </c>
      <c r="L289" s="12">
        <f t="shared" si="60"/>
        <v>0.1111111111111111</v>
      </c>
      <c r="M289" s="12">
        <f t="shared" si="61"/>
        <v>0.44444444444444442</v>
      </c>
      <c r="N289" s="12">
        <f t="shared" si="62"/>
        <v>0.1111111111111111</v>
      </c>
    </row>
    <row r="290" spans="1:14">
      <c r="A290" s="21" t="s">
        <v>30</v>
      </c>
      <c r="B290" s="22">
        <f t="shared" si="63"/>
        <v>3</v>
      </c>
      <c r="C290" s="22"/>
      <c r="D290" s="22"/>
      <c r="E290" s="22"/>
      <c r="F290" s="22">
        <v>1</v>
      </c>
      <c r="G290" s="22">
        <v>1</v>
      </c>
      <c r="H290" s="22"/>
      <c r="I290" s="22"/>
      <c r="K290" s="12">
        <f t="shared" si="59"/>
        <v>0.33333333333333331</v>
      </c>
      <c r="L290" s="12">
        <f t="shared" si="60"/>
        <v>0.33333333333333331</v>
      </c>
      <c r="M290" s="12">
        <f t="shared" si="61"/>
        <v>0</v>
      </c>
      <c r="N290" s="12">
        <f t="shared" si="62"/>
        <v>0</v>
      </c>
    </row>
    <row r="291" spans="1:14">
      <c r="A291" s="21" t="s">
        <v>67</v>
      </c>
      <c r="B291" s="22">
        <f t="shared" si="63"/>
        <v>4</v>
      </c>
      <c r="C291" s="22"/>
      <c r="D291" s="22"/>
      <c r="E291" s="22"/>
      <c r="F291" s="22"/>
      <c r="G291" s="22">
        <v>2</v>
      </c>
      <c r="H291" s="22">
        <v>1</v>
      </c>
      <c r="I291" s="22"/>
      <c r="K291" s="12">
        <f t="shared" si="59"/>
        <v>0</v>
      </c>
      <c r="L291" s="12">
        <f t="shared" si="60"/>
        <v>0.5</v>
      </c>
      <c r="M291" s="12">
        <f t="shared" si="61"/>
        <v>0.25</v>
      </c>
      <c r="N291" s="12">
        <f t="shared" si="62"/>
        <v>0</v>
      </c>
    </row>
    <row r="292" spans="1:14">
      <c r="A292" s="21" t="s">
        <v>19</v>
      </c>
      <c r="B292" s="22">
        <f t="shared" si="63"/>
        <v>9</v>
      </c>
      <c r="C292" s="22"/>
      <c r="D292" s="22"/>
      <c r="E292" s="22"/>
      <c r="F292" s="22"/>
      <c r="G292" s="22"/>
      <c r="H292" s="22">
        <v>8</v>
      </c>
      <c r="I292" s="22"/>
      <c r="K292" s="12">
        <f t="shared" si="59"/>
        <v>0</v>
      </c>
      <c r="L292" s="12">
        <f t="shared" si="60"/>
        <v>0</v>
      </c>
      <c r="M292" s="12">
        <f t="shared" si="61"/>
        <v>0.88888888888888884</v>
      </c>
      <c r="N292" s="12">
        <f t="shared" si="62"/>
        <v>0</v>
      </c>
    </row>
    <row r="293" spans="1:14">
      <c r="A293" s="21" t="s">
        <v>20</v>
      </c>
      <c r="B293" s="22">
        <f t="shared" si="63"/>
        <v>7</v>
      </c>
      <c r="C293" s="22"/>
      <c r="D293" s="22"/>
      <c r="E293" s="22"/>
      <c r="F293" s="22"/>
      <c r="G293" s="22"/>
      <c r="H293" s="22">
        <v>5</v>
      </c>
      <c r="I293" s="22"/>
      <c r="K293" s="12">
        <f t="shared" si="59"/>
        <v>0</v>
      </c>
      <c r="L293" s="12">
        <f t="shared" si="60"/>
        <v>0</v>
      </c>
      <c r="M293" s="12">
        <f t="shared" si="61"/>
        <v>0.7142857142857143</v>
      </c>
      <c r="N293" s="12">
        <f t="shared" si="62"/>
        <v>0</v>
      </c>
    </row>
    <row r="294" spans="1:14">
      <c r="A294" s="21" t="s">
        <v>64</v>
      </c>
      <c r="B294" s="22">
        <f t="shared" si="63"/>
        <v>1</v>
      </c>
      <c r="C294" s="22"/>
      <c r="D294" s="22"/>
      <c r="E294" s="22"/>
      <c r="F294" s="22"/>
      <c r="G294" s="22"/>
      <c r="H294" s="22"/>
      <c r="I294" s="22"/>
      <c r="K294" s="12">
        <f t="shared" si="59"/>
        <v>0</v>
      </c>
      <c r="L294" s="12">
        <f t="shared" si="60"/>
        <v>0</v>
      </c>
      <c r="M294" s="12">
        <f t="shared" si="61"/>
        <v>0</v>
      </c>
      <c r="N294" s="12">
        <f t="shared" si="62"/>
        <v>0</v>
      </c>
    </row>
    <row r="295" spans="1:14">
      <c r="A295" s="21" t="s">
        <v>71</v>
      </c>
      <c r="B295" s="22">
        <f t="shared" si="63"/>
        <v>3</v>
      </c>
      <c r="C295" s="22"/>
      <c r="D295" s="22"/>
      <c r="E295" s="22"/>
      <c r="F295" s="22"/>
      <c r="G295" s="22"/>
      <c r="H295" s="22">
        <v>1</v>
      </c>
      <c r="I295" s="22"/>
      <c r="K295" s="12">
        <f t="shared" si="59"/>
        <v>0</v>
      </c>
      <c r="L295" s="12">
        <f t="shared" si="60"/>
        <v>0</v>
      </c>
      <c r="M295" s="12">
        <f t="shared" si="61"/>
        <v>0.33333333333333331</v>
      </c>
      <c r="N295" s="12">
        <f t="shared" si="62"/>
        <v>0</v>
      </c>
    </row>
    <row r="296" spans="1:14">
      <c r="A296" s="21" t="s">
        <v>50</v>
      </c>
      <c r="B296" s="22">
        <f t="shared" si="63"/>
        <v>2</v>
      </c>
      <c r="C296" s="22"/>
      <c r="D296" s="22"/>
      <c r="E296" s="22"/>
      <c r="F296" s="22"/>
      <c r="G296" s="22"/>
      <c r="H296" s="22">
        <v>1</v>
      </c>
      <c r="I296" s="22"/>
      <c r="K296" s="12">
        <f t="shared" si="59"/>
        <v>0</v>
      </c>
      <c r="L296" s="12">
        <f t="shared" si="60"/>
        <v>0</v>
      </c>
      <c r="M296" s="12">
        <f t="shared" si="61"/>
        <v>0.5</v>
      </c>
      <c r="N296" s="12">
        <f t="shared" si="62"/>
        <v>0</v>
      </c>
    </row>
    <row r="297" spans="1:14">
      <c r="A297" s="21" t="s">
        <v>7</v>
      </c>
      <c r="B297" s="22">
        <f t="shared" si="63"/>
        <v>2</v>
      </c>
      <c r="C297" s="22"/>
      <c r="D297" s="22"/>
      <c r="E297" s="22"/>
      <c r="F297" s="22"/>
      <c r="G297" s="22"/>
      <c r="H297" s="22">
        <v>2</v>
      </c>
      <c r="I297" s="22"/>
      <c r="K297" s="12">
        <f t="shared" si="59"/>
        <v>0</v>
      </c>
      <c r="L297" s="12">
        <f t="shared" si="60"/>
        <v>0</v>
      </c>
      <c r="M297" s="12">
        <f t="shared" si="61"/>
        <v>1</v>
      </c>
      <c r="N297" s="12">
        <f t="shared" si="62"/>
        <v>0</v>
      </c>
    </row>
    <row r="298" spans="1:14">
      <c r="A298" s="21" t="s">
        <v>8</v>
      </c>
      <c r="B298" s="22">
        <f t="shared" si="63"/>
        <v>18</v>
      </c>
      <c r="C298" s="22"/>
      <c r="D298" s="22"/>
      <c r="E298" s="22"/>
      <c r="F298" s="22">
        <v>2</v>
      </c>
      <c r="G298" s="22">
        <v>1</v>
      </c>
      <c r="H298" s="22">
        <v>8</v>
      </c>
      <c r="I298" s="22">
        <v>2</v>
      </c>
      <c r="K298" s="12">
        <f t="shared" si="59"/>
        <v>0.1111111111111111</v>
      </c>
      <c r="L298" s="12">
        <f t="shared" si="60"/>
        <v>5.5555555555555552E-2</v>
      </c>
      <c r="M298" s="12">
        <f t="shared" si="61"/>
        <v>0.44444444444444442</v>
      </c>
      <c r="N298" s="12">
        <f t="shared" si="62"/>
        <v>0.1111111111111111</v>
      </c>
    </row>
    <row r="299" spans="1:14">
      <c r="A299" s="21" t="s">
        <v>72</v>
      </c>
      <c r="B299" s="22">
        <f t="shared" si="63"/>
        <v>2</v>
      </c>
      <c r="C299" s="22"/>
      <c r="D299" s="22"/>
      <c r="E299" s="22"/>
      <c r="F299" s="22"/>
      <c r="G299" s="22">
        <v>1</v>
      </c>
      <c r="H299" s="22">
        <v>1</v>
      </c>
      <c r="I299" s="22"/>
      <c r="K299" s="12">
        <f t="shared" si="59"/>
        <v>0</v>
      </c>
      <c r="L299" s="12">
        <f t="shared" si="60"/>
        <v>0.5</v>
      </c>
      <c r="M299" s="12">
        <f t="shared" si="61"/>
        <v>0.5</v>
      </c>
      <c r="N299" s="12">
        <f t="shared" si="62"/>
        <v>0</v>
      </c>
    </row>
    <row r="300" spans="1:14">
      <c r="A300" s="21" t="s">
        <v>53</v>
      </c>
      <c r="B300" s="22">
        <f t="shared" si="63"/>
        <v>0</v>
      </c>
      <c r="C300" s="22"/>
      <c r="D300" s="22"/>
      <c r="E300" s="22"/>
      <c r="F300" s="22"/>
      <c r="G300" s="22"/>
      <c r="H300" s="22"/>
      <c r="I300" s="22"/>
      <c r="K300" s="61"/>
      <c r="L300" s="61"/>
      <c r="M300" s="61"/>
      <c r="N300" s="61"/>
    </row>
    <row r="301" spans="1:14">
      <c r="A301" s="21" t="s">
        <v>49</v>
      </c>
      <c r="B301" s="22">
        <f t="shared" si="63"/>
        <v>1</v>
      </c>
      <c r="C301" s="22"/>
      <c r="D301" s="22"/>
      <c r="E301" s="22"/>
      <c r="F301" s="22"/>
      <c r="G301" s="22"/>
      <c r="H301" s="22"/>
      <c r="I301" s="22">
        <v>1</v>
      </c>
      <c r="K301" s="12">
        <f t="shared" ref="K301:N305" si="64">+F301/$B301</f>
        <v>0</v>
      </c>
      <c r="L301" s="12">
        <f t="shared" si="64"/>
        <v>0</v>
      </c>
      <c r="M301" s="12">
        <f t="shared" si="64"/>
        <v>0</v>
      </c>
      <c r="N301" s="12">
        <f t="shared" si="64"/>
        <v>1</v>
      </c>
    </row>
    <row r="302" spans="1:14">
      <c r="A302" s="21" t="s">
        <v>43</v>
      </c>
      <c r="B302" s="22">
        <f t="shared" si="63"/>
        <v>4</v>
      </c>
      <c r="C302" s="22"/>
      <c r="D302" s="22"/>
      <c r="E302" s="22"/>
      <c r="F302" s="22"/>
      <c r="G302" s="22"/>
      <c r="H302" s="22">
        <v>2</v>
      </c>
      <c r="I302" s="22"/>
      <c r="K302" s="12">
        <f t="shared" si="64"/>
        <v>0</v>
      </c>
      <c r="L302" s="12">
        <f t="shared" si="64"/>
        <v>0</v>
      </c>
      <c r="M302" s="12">
        <f t="shared" si="64"/>
        <v>0.5</v>
      </c>
      <c r="N302" s="12">
        <f t="shared" si="64"/>
        <v>0</v>
      </c>
    </row>
    <row r="303" spans="1:14">
      <c r="A303" s="21" t="s">
        <v>36</v>
      </c>
      <c r="B303" s="22">
        <f t="shared" si="63"/>
        <v>4</v>
      </c>
      <c r="C303" s="22"/>
      <c r="D303" s="22"/>
      <c r="E303" s="22"/>
      <c r="F303" s="22"/>
      <c r="G303" s="22"/>
      <c r="H303" s="22"/>
      <c r="I303" s="22">
        <v>1</v>
      </c>
      <c r="K303" s="12">
        <f t="shared" si="64"/>
        <v>0</v>
      </c>
      <c r="L303" s="12">
        <f t="shared" si="64"/>
        <v>0</v>
      </c>
      <c r="M303" s="12">
        <f t="shared" si="64"/>
        <v>0</v>
      </c>
      <c r="N303" s="12">
        <f t="shared" si="64"/>
        <v>0.25</v>
      </c>
    </row>
    <row r="304" spans="1:14">
      <c r="A304" s="21" t="s">
        <v>24</v>
      </c>
      <c r="B304" s="22">
        <f t="shared" si="63"/>
        <v>3</v>
      </c>
      <c r="C304" s="22"/>
      <c r="D304" s="22"/>
      <c r="E304" s="22"/>
      <c r="F304" s="22"/>
      <c r="G304" s="22"/>
      <c r="H304" s="22"/>
      <c r="I304" s="22">
        <v>2</v>
      </c>
      <c r="K304" s="12">
        <f t="shared" si="64"/>
        <v>0</v>
      </c>
      <c r="L304" s="12">
        <f t="shared" si="64"/>
        <v>0</v>
      </c>
      <c r="M304" s="12">
        <f t="shared" si="64"/>
        <v>0</v>
      </c>
      <c r="N304" s="12">
        <f t="shared" si="64"/>
        <v>0.66666666666666663</v>
      </c>
    </row>
    <row r="305" spans="1:14">
      <c r="A305" s="21" t="s">
        <v>10</v>
      </c>
      <c r="B305" s="22">
        <f t="shared" si="63"/>
        <v>10</v>
      </c>
      <c r="C305" s="22"/>
      <c r="D305" s="22"/>
      <c r="E305" s="22"/>
      <c r="F305" s="22"/>
      <c r="G305" s="22"/>
      <c r="H305" s="22">
        <v>5</v>
      </c>
      <c r="I305" s="22">
        <v>1</v>
      </c>
      <c r="K305" s="12">
        <f t="shared" si="64"/>
        <v>0</v>
      </c>
      <c r="L305" s="12">
        <f t="shared" si="64"/>
        <v>0</v>
      </c>
      <c r="M305" s="12">
        <f t="shared" si="64"/>
        <v>0.5</v>
      </c>
      <c r="N305" s="12">
        <f t="shared" si="64"/>
        <v>0.1</v>
      </c>
    </row>
    <row r="306" spans="1:14">
      <c r="A306" s="21" t="s">
        <v>46</v>
      </c>
      <c r="B306" s="22">
        <f t="shared" si="63"/>
        <v>1</v>
      </c>
      <c r="C306" s="22"/>
      <c r="D306" s="22"/>
      <c r="E306" s="22"/>
      <c r="F306" s="22"/>
      <c r="G306" s="22"/>
      <c r="H306" s="22"/>
      <c r="I306" s="22"/>
      <c r="K306" s="12"/>
      <c r="L306" s="12"/>
      <c r="M306" s="12">
        <f t="shared" ref="M306:M321" si="65">+H306/$B306</f>
        <v>0</v>
      </c>
      <c r="N306" s="12">
        <f t="shared" ref="N306:N321" si="66">+I306/$B306</f>
        <v>0</v>
      </c>
    </row>
    <row r="307" spans="1:14">
      <c r="A307" s="21" t="s">
        <v>6</v>
      </c>
      <c r="B307" s="22">
        <f t="shared" si="63"/>
        <v>3</v>
      </c>
      <c r="C307" s="22"/>
      <c r="D307" s="22"/>
      <c r="E307" s="22"/>
      <c r="F307" s="22"/>
      <c r="G307" s="22">
        <v>1</v>
      </c>
      <c r="H307" s="22">
        <v>1</v>
      </c>
      <c r="I307" s="22"/>
      <c r="K307" s="12">
        <f t="shared" ref="K307:K321" si="67">+F307/$B307</f>
        <v>0</v>
      </c>
      <c r="L307" s="12">
        <f t="shared" ref="L307:L321" si="68">+G307/$B307</f>
        <v>0.33333333333333331</v>
      </c>
      <c r="M307" s="12">
        <f t="shared" si="65"/>
        <v>0.33333333333333331</v>
      </c>
      <c r="N307" s="12">
        <f t="shared" si="66"/>
        <v>0</v>
      </c>
    </row>
    <row r="308" spans="1:14">
      <c r="A308" s="21" t="s">
        <v>12</v>
      </c>
      <c r="B308" s="22">
        <f t="shared" si="63"/>
        <v>12</v>
      </c>
      <c r="C308" s="22"/>
      <c r="D308" s="22"/>
      <c r="E308" s="22"/>
      <c r="F308" s="22"/>
      <c r="G308" s="22">
        <v>7</v>
      </c>
      <c r="H308" s="22">
        <v>2</v>
      </c>
      <c r="I308" s="22">
        <v>1</v>
      </c>
      <c r="K308" s="12">
        <f t="shared" si="67"/>
        <v>0</v>
      </c>
      <c r="L308" s="12">
        <f t="shared" si="68"/>
        <v>0.58333333333333337</v>
      </c>
      <c r="M308" s="12">
        <f t="shared" si="65"/>
        <v>0.16666666666666666</v>
      </c>
      <c r="N308" s="12">
        <f t="shared" si="66"/>
        <v>8.3333333333333329E-2</v>
      </c>
    </row>
    <row r="309" spans="1:14">
      <c r="A309" s="21" t="s">
        <v>47</v>
      </c>
      <c r="B309" s="22">
        <f t="shared" si="63"/>
        <v>4</v>
      </c>
      <c r="C309" s="22"/>
      <c r="D309" s="22"/>
      <c r="E309" s="22"/>
      <c r="F309" s="22"/>
      <c r="G309" s="22"/>
      <c r="H309" s="22"/>
      <c r="I309" s="22"/>
      <c r="K309" s="12">
        <f t="shared" si="67"/>
        <v>0</v>
      </c>
      <c r="L309" s="12">
        <f t="shared" si="68"/>
        <v>0</v>
      </c>
      <c r="M309" s="12">
        <f t="shared" si="65"/>
        <v>0</v>
      </c>
      <c r="N309" s="12">
        <f t="shared" si="66"/>
        <v>0</v>
      </c>
    </row>
    <row r="310" spans="1:14">
      <c r="A310" s="21" t="s">
        <v>39</v>
      </c>
      <c r="B310" s="22">
        <f t="shared" si="63"/>
        <v>3</v>
      </c>
      <c r="C310" s="22"/>
      <c r="D310" s="22"/>
      <c r="E310" s="22"/>
      <c r="F310" s="22"/>
      <c r="G310" s="22"/>
      <c r="H310" s="22">
        <v>1</v>
      </c>
      <c r="I310" s="22"/>
      <c r="K310" s="12">
        <f t="shared" si="67"/>
        <v>0</v>
      </c>
      <c r="L310" s="12">
        <f t="shared" si="68"/>
        <v>0</v>
      </c>
      <c r="M310" s="12">
        <f t="shared" si="65"/>
        <v>0.33333333333333331</v>
      </c>
      <c r="N310" s="12">
        <f t="shared" si="66"/>
        <v>0</v>
      </c>
    </row>
    <row r="311" spans="1:14">
      <c r="A311" s="21" t="s">
        <v>62</v>
      </c>
      <c r="B311" s="22">
        <f t="shared" si="63"/>
        <v>8</v>
      </c>
      <c r="C311" s="22"/>
      <c r="D311" s="22"/>
      <c r="E311" s="22"/>
      <c r="F311" s="22">
        <v>2</v>
      </c>
      <c r="G311" s="22">
        <v>4</v>
      </c>
      <c r="H311" s="22"/>
      <c r="I311" s="22">
        <v>1</v>
      </c>
      <c r="K311" s="12">
        <f t="shared" si="67"/>
        <v>0.25</v>
      </c>
      <c r="L311" s="12">
        <f t="shared" si="68"/>
        <v>0.5</v>
      </c>
      <c r="M311" s="12">
        <f t="shared" si="65"/>
        <v>0</v>
      </c>
      <c r="N311" s="12">
        <f t="shared" si="66"/>
        <v>0.125</v>
      </c>
    </row>
    <row r="312" spans="1:14">
      <c r="A312" s="21" t="s">
        <v>38</v>
      </c>
      <c r="B312" s="22">
        <f t="shared" si="63"/>
        <v>13</v>
      </c>
      <c r="C312" s="22"/>
      <c r="D312" s="22"/>
      <c r="E312" s="22"/>
      <c r="F312" s="22"/>
      <c r="G312" s="22"/>
      <c r="H312" s="22"/>
      <c r="I312" s="22">
        <v>10</v>
      </c>
      <c r="K312" s="12">
        <f t="shared" si="67"/>
        <v>0</v>
      </c>
      <c r="L312" s="12">
        <f t="shared" si="68"/>
        <v>0</v>
      </c>
      <c r="M312" s="12">
        <f t="shared" si="65"/>
        <v>0</v>
      </c>
      <c r="N312" s="12">
        <f t="shared" si="66"/>
        <v>0.76923076923076927</v>
      </c>
    </row>
    <row r="313" spans="1:14">
      <c r="A313" s="21" t="s">
        <v>9</v>
      </c>
      <c r="B313" s="22">
        <f t="shared" si="63"/>
        <v>9</v>
      </c>
      <c r="C313" s="22"/>
      <c r="D313" s="22"/>
      <c r="E313" s="22"/>
      <c r="F313" s="22"/>
      <c r="G313" s="22">
        <v>6</v>
      </c>
      <c r="H313" s="22">
        <v>1</v>
      </c>
      <c r="I313" s="22"/>
      <c r="K313" s="12">
        <f t="shared" si="67"/>
        <v>0</v>
      </c>
      <c r="L313" s="12">
        <f t="shared" si="68"/>
        <v>0.66666666666666663</v>
      </c>
      <c r="M313" s="12">
        <f t="shared" si="65"/>
        <v>0.1111111111111111</v>
      </c>
      <c r="N313" s="12">
        <f t="shared" si="66"/>
        <v>0</v>
      </c>
    </row>
    <row r="314" spans="1:14">
      <c r="A314" s="21" t="s">
        <v>66</v>
      </c>
      <c r="B314" s="22">
        <f t="shared" si="63"/>
        <v>4</v>
      </c>
      <c r="C314" s="22"/>
      <c r="D314" s="22"/>
      <c r="E314" s="22"/>
      <c r="F314" s="22"/>
      <c r="G314" s="22"/>
      <c r="H314" s="22">
        <v>1</v>
      </c>
      <c r="I314" s="22"/>
      <c r="K314" s="12">
        <f t="shared" si="67"/>
        <v>0</v>
      </c>
      <c r="L314" s="12">
        <f t="shared" si="68"/>
        <v>0</v>
      </c>
      <c r="M314" s="12">
        <f t="shared" si="65"/>
        <v>0.25</v>
      </c>
      <c r="N314" s="12">
        <f t="shared" si="66"/>
        <v>0</v>
      </c>
    </row>
    <row r="315" spans="1:14">
      <c r="A315" s="21" t="s">
        <v>56</v>
      </c>
      <c r="B315" s="22">
        <f t="shared" si="63"/>
        <v>6</v>
      </c>
      <c r="C315" s="22"/>
      <c r="D315" s="22"/>
      <c r="E315" s="22"/>
      <c r="F315" s="22">
        <v>1</v>
      </c>
      <c r="G315" s="22">
        <v>3</v>
      </c>
      <c r="H315" s="22"/>
      <c r="I315" s="22"/>
      <c r="K315" s="12">
        <f t="shared" si="67"/>
        <v>0.16666666666666666</v>
      </c>
      <c r="L315" s="12">
        <f t="shared" si="68"/>
        <v>0.5</v>
      </c>
      <c r="M315" s="12">
        <f t="shared" si="65"/>
        <v>0</v>
      </c>
      <c r="N315" s="12">
        <f t="shared" si="66"/>
        <v>0</v>
      </c>
    </row>
    <row r="316" spans="1:14">
      <c r="A316" s="21" t="s">
        <v>23</v>
      </c>
      <c r="B316" s="22">
        <f t="shared" si="63"/>
        <v>23</v>
      </c>
      <c r="C316" s="22"/>
      <c r="D316" s="22"/>
      <c r="E316" s="22"/>
      <c r="F316" s="22"/>
      <c r="G316" s="22"/>
      <c r="H316" s="22">
        <v>15</v>
      </c>
      <c r="I316" s="22">
        <v>1</v>
      </c>
      <c r="K316" s="12">
        <f t="shared" si="67"/>
        <v>0</v>
      </c>
      <c r="L316" s="12">
        <f t="shared" si="68"/>
        <v>0</v>
      </c>
      <c r="M316" s="12">
        <f t="shared" si="65"/>
        <v>0.65217391304347827</v>
      </c>
      <c r="N316" s="12">
        <f t="shared" si="66"/>
        <v>4.3478260869565216E-2</v>
      </c>
    </row>
    <row r="317" spans="1:14">
      <c r="A317" s="21" t="s">
        <v>4</v>
      </c>
      <c r="B317" s="22">
        <f t="shared" si="63"/>
        <v>8</v>
      </c>
      <c r="C317" s="22"/>
      <c r="D317" s="22"/>
      <c r="E317" s="22"/>
      <c r="F317" s="22"/>
      <c r="G317" s="22"/>
      <c r="H317" s="22">
        <v>4</v>
      </c>
      <c r="I317" s="22"/>
      <c r="K317" s="12">
        <f t="shared" si="67"/>
        <v>0</v>
      </c>
      <c r="L317" s="12">
        <f t="shared" si="68"/>
        <v>0</v>
      </c>
      <c r="M317" s="12">
        <f t="shared" si="65"/>
        <v>0.5</v>
      </c>
      <c r="N317" s="12">
        <f t="shared" si="66"/>
        <v>0</v>
      </c>
    </row>
    <row r="318" spans="1:14">
      <c r="A318" s="21" t="s">
        <v>28</v>
      </c>
      <c r="B318" s="22">
        <f t="shared" si="63"/>
        <v>16</v>
      </c>
      <c r="C318" s="22"/>
      <c r="D318" s="22"/>
      <c r="E318" s="22"/>
      <c r="F318" s="22"/>
      <c r="G318" s="22"/>
      <c r="H318" s="22">
        <v>12</v>
      </c>
      <c r="I318" s="22"/>
      <c r="K318" s="12">
        <f t="shared" si="67"/>
        <v>0</v>
      </c>
      <c r="L318" s="12">
        <f t="shared" si="68"/>
        <v>0</v>
      </c>
      <c r="M318" s="12">
        <f t="shared" si="65"/>
        <v>0.75</v>
      </c>
      <c r="N318" s="12">
        <f t="shared" si="66"/>
        <v>0</v>
      </c>
    </row>
    <row r="319" spans="1:14">
      <c r="A319" s="21" t="s">
        <v>26</v>
      </c>
      <c r="B319" s="22">
        <f t="shared" si="63"/>
        <v>2</v>
      </c>
      <c r="C319" s="22"/>
      <c r="D319" s="22"/>
      <c r="E319" s="22"/>
      <c r="F319" s="22"/>
      <c r="G319" s="22"/>
      <c r="H319" s="22">
        <v>1</v>
      </c>
      <c r="I319" s="22"/>
      <c r="K319" s="12">
        <f t="shared" si="67"/>
        <v>0</v>
      </c>
      <c r="L319" s="12">
        <f t="shared" si="68"/>
        <v>0</v>
      </c>
      <c r="M319" s="12">
        <f t="shared" si="65"/>
        <v>0.5</v>
      </c>
      <c r="N319" s="12">
        <f t="shared" si="66"/>
        <v>0</v>
      </c>
    </row>
    <row r="320" spans="1:14">
      <c r="A320" s="21" t="s">
        <v>16</v>
      </c>
      <c r="B320" s="22">
        <f t="shared" si="63"/>
        <v>5</v>
      </c>
      <c r="C320" s="22"/>
      <c r="D320" s="22"/>
      <c r="E320" s="22"/>
      <c r="F320" s="22"/>
      <c r="G320" s="22"/>
      <c r="H320" s="22">
        <v>1</v>
      </c>
      <c r="I320" s="22">
        <v>3</v>
      </c>
      <c r="K320" s="12">
        <f t="shared" si="67"/>
        <v>0</v>
      </c>
      <c r="L320" s="12">
        <f t="shared" si="68"/>
        <v>0</v>
      </c>
      <c r="M320" s="12">
        <f t="shared" si="65"/>
        <v>0.2</v>
      </c>
      <c r="N320" s="12">
        <f t="shared" si="66"/>
        <v>0.6</v>
      </c>
    </row>
    <row r="321" spans="1:14">
      <c r="A321" s="21" t="s">
        <v>22</v>
      </c>
      <c r="B321" s="22">
        <f t="shared" si="63"/>
        <v>4</v>
      </c>
      <c r="C321" s="22"/>
      <c r="D321" s="22"/>
      <c r="E321" s="22"/>
      <c r="F321" s="22"/>
      <c r="G321" s="22"/>
      <c r="H321" s="22"/>
      <c r="I321" s="22"/>
      <c r="K321" s="12">
        <f t="shared" si="67"/>
        <v>0</v>
      </c>
      <c r="L321" s="12">
        <f t="shared" si="68"/>
        <v>0</v>
      </c>
      <c r="M321" s="12">
        <f t="shared" si="65"/>
        <v>0</v>
      </c>
      <c r="N321" s="12">
        <f t="shared" si="66"/>
        <v>0</v>
      </c>
    </row>
    <row r="322" spans="1:14">
      <c r="A322" s="21" t="s">
        <v>41</v>
      </c>
      <c r="B322" s="22">
        <f t="shared" si="63"/>
        <v>0</v>
      </c>
      <c r="C322" s="22"/>
      <c r="D322" s="22"/>
      <c r="E322" s="22"/>
      <c r="F322" s="22"/>
      <c r="G322" s="22"/>
      <c r="H322" s="22"/>
      <c r="I322" s="22"/>
      <c r="K322" s="61"/>
      <c r="L322" s="61"/>
      <c r="M322" s="61"/>
      <c r="N322" s="61"/>
    </row>
    <row r="323" spans="1:14">
      <c r="A323" s="21" t="s">
        <v>35</v>
      </c>
      <c r="B323" s="22">
        <f t="shared" si="63"/>
        <v>1</v>
      </c>
      <c r="C323" s="22"/>
      <c r="D323" s="22"/>
      <c r="E323" s="22"/>
      <c r="F323" s="22"/>
      <c r="G323" s="22"/>
      <c r="H323" s="22"/>
      <c r="I323" s="22"/>
      <c r="K323" s="12">
        <f t="shared" ref="K323:K345" si="69">+F323/$B323</f>
        <v>0</v>
      </c>
      <c r="L323" s="12">
        <f t="shared" ref="L323:L345" si="70">+G323/$B323</f>
        <v>0</v>
      </c>
      <c r="M323" s="12">
        <f t="shared" ref="M323:M345" si="71">+H323/$B323</f>
        <v>0</v>
      </c>
      <c r="N323" s="12">
        <f t="shared" ref="N323:N345" si="72">+I323/$B323</f>
        <v>0</v>
      </c>
    </row>
    <row r="324" spans="1:14">
      <c r="A324" s="21" t="s">
        <v>45</v>
      </c>
      <c r="B324" s="22">
        <f t="shared" si="63"/>
        <v>1</v>
      </c>
      <c r="C324" s="22"/>
      <c r="D324" s="22"/>
      <c r="E324" s="22"/>
      <c r="F324" s="22"/>
      <c r="G324" s="22"/>
      <c r="H324" s="22"/>
      <c r="I324" s="22">
        <v>1</v>
      </c>
      <c r="K324" s="12">
        <f t="shared" si="69"/>
        <v>0</v>
      </c>
      <c r="L324" s="12">
        <f t="shared" si="70"/>
        <v>0</v>
      </c>
      <c r="M324" s="12">
        <f t="shared" si="71"/>
        <v>0</v>
      </c>
      <c r="N324" s="12">
        <f t="shared" si="72"/>
        <v>1</v>
      </c>
    </row>
    <row r="325" spans="1:14">
      <c r="A325" s="21" t="s">
        <v>59</v>
      </c>
      <c r="B325" s="22">
        <f t="shared" si="63"/>
        <v>1</v>
      </c>
      <c r="C325" s="22"/>
      <c r="D325" s="22"/>
      <c r="E325" s="22"/>
      <c r="F325" s="22"/>
      <c r="G325" s="22"/>
      <c r="H325" s="22"/>
      <c r="I325" s="22"/>
      <c r="K325" s="12">
        <f t="shared" si="69"/>
        <v>0</v>
      </c>
      <c r="L325" s="12">
        <f t="shared" si="70"/>
        <v>0</v>
      </c>
      <c r="M325" s="12">
        <f t="shared" si="71"/>
        <v>0</v>
      </c>
      <c r="N325" s="12">
        <f t="shared" si="72"/>
        <v>0</v>
      </c>
    </row>
    <row r="326" spans="1:14">
      <c r="A326" s="21" t="s">
        <v>32</v>
      </c>
      <c r="B326" s="22">
        <f t="shared" si="63"/>
        <v>4</v>
      </c>
      <c r="C326" s="22"/>
      <c r="D326" s="22"/>
      <c r="E326" s="22"/>
      <c r="F326" s="22"/>
      <c r="G326" s="22"/>
      <c r="H326" s="22">
        <v>3</v>
      </c>
      <c r="I326" s="22"/>
      <c r="K326" s="12">
        <f t="shared" si="69"/>
        <v>0</v>
      </c>
      <c r="L326" s="12">
        <f t="shared" si="70"/>
        <v>0</v>
      </c>
      <c r="M326" s="12">
        <f t="shared" si="71"/>
        <v>0.75</v>
      </c>
      <c r="N326" s="12">
        <f t="shared" si="72"/>
        <v>0</v>
      </c>
    </row>
    <row r="327" spans="1:14">
      <c r="A327" s="21" t="s">
        <v>18</v>
      </c>
      <c r="B327" s="22">
        <f t="shared" si="63"/>
        <v>2</v>
      </c>
      <c r="C327" s="22"/>
      <c r="D327" s="22"/>
      <c r="E327" s="22"/>
      <c r="F327" s="22"/>
      <c r="G327" s="22"/>
      <c r="H327" s="22"/>
      <c r="I327" s="22"/>
      <c r="K327" s="12">
        <f t="shared" si="69"/>
        <v>0</v>
      </c>
      <c r="L327" s="12">
        <f t="shared" si="70"/>
        <v>0</v>
      </c>
      <c r="M327" s="12">
        <f t="shared" si="71"/>
        <v>0</v>
      </c>
      <c r="N327" s="12">
        <f t="shared" si="72"/>
        <v>0</v>
      </c>
    </row>
    <row r="328" spans="1:14">
      <c r="A328" s="21" t="s">
        <v>34</v>
      </c>
      <c r="B328" s="22">
        <f t="shared" si="63"/>
        <v>2</v>
      </c>
      <c r="C328" s="22"/>
      <c r="D328" s="22"/>
      <c r="E328" s="22"/>
      <c r="F328" s="22"/>
      <c r="G328" s="22"/>
      <c r="H328" s="22"/>
      <c r="I328" s="22">
        <v>1</v>
      </c>
      <c r="K328" s="12">
        <f t="shared" si="69"/>
        <v>0</v>
      </c>
      <c r="L328" s="12">
        <f t="shared" si="70"/>
        <v>0</v>
      </c>
      <c r="M328" s="12">
        <f t="shared" si="71"/>
        <v>0</v>
      </c>
      <c r="N328" s="12">
        <f t="shared" si="72"/>
        <v>0.5</v>
      </c>
    </row>
    <row r="329" spans="1:14">
      <c r="A329" s="21" t="s">
        <v>15</v>
      </c>
      <c r="B329" s="22">
        <f t="shared" si="63"/>
        <v>1</v>
      </c>
      <c r="C329" s="22"/>
      <c r="D329" s="22"/>
      <c r="E329" s="22"/>
      <c r="F329" s="22"/>
      <c r="G329" s="22"/>
      <c r="H329" s="22"/>
      <c r="I329" s="22"/>
      <c r="K329" s="12">
        <f t="shared" si="69"/>
        <v>0</v>
      </c>
      <c r="L329" s="12">
        <f t="shared" si="70"/>
        <v>0</v>
      </c>
      <c r="M329" s="12">
        <f t="shared" si="71"/>
        <v>0</v>
      </c>
      <c r="N329" s="12">
        <f t="shared" si="72"/>
        <v>0</v>
      </c>
    </row>
    <row r="330" spans="1:14">
      <c r="A330" s="21" t="s">
        <v>63</v>
      </c>
      <c r="B330" s="22">
        <f t="shared" si="63"/>
        <v>3</v>
      </c>
      <c r="C330" s="22"/>
      <c r="D330" s="22"/>
      <c r="E330" s="22"/>
      <c r="F330" s="22"/>
      <c r="G330" s="22">
        <v>2</v>
      </c>
      <c r="H330" s="22"/>
      <c r="I330" s="22"/>
      <c r="K330" s="12">
        <f t="shared" si="69"/>
        <v>0</v>
      </c>
      <c r="L330" s="12">
        <f t="shared" si="70"/>
        <v>0.66666666666666663</v>
      </c>
      <c r="M330" s="12">
        <f t="shared" si="71"/>
        <v>0</v>
      </c>
      <c r="N330" s="12">
        <f t="shared" si="72"/>
        <v>0</v>
      </c>
    </row>
    <row r="331" spans="1:14">
      <c r="A331" s="21" t="s">
        <v>29</v>
      </c>
      <c r="B331" s="22">
        <f t="shared" si="63"/>
        <v>1</v>
      </c>
      <c r="C331" s="22"/>
      <c r="D331" s="22"/>
      <c r="E331" s="22"/>
      <c r="F331" s="22"/>
      <c r="G331" s="22"/>
      <c r="H331" s="22"/>
      <c r="I331" s="22"/>
      <c r="K331" s="12">
        <f t="shared" si="69"/>
        <v>0</v>
      </c>
      <c r="L331" s="12">
        <f t="shared" si="70"/>
        <v>0</v>
      </c>
      <c r="M331" s="12">
        <f t="shared" si="71"/>
        <v>0</v>
      </c>
      <c r="N331" s="12">
        <f t="shared" si="72"/>
        <v>0</v>
      </c>
    </row>
    <row r="332" spans="1:14">
      <c r="A332" s="21" t="s">
        <v>2</v>
      </c>
      <c r="B332" s="22">
        <f t="shared" si="63"/>
        <v>1</v>
      </c>
      <c r="C332" s="22"/>
      <c r="D332" s="22"/>
      <c r="E332" s="22"/>
      <c r="F332" s="22"/>
      <c r="G332" s="22"/>
      <c r="H332" s="22"/>
      <c r="I332" s="22"/>
      <c r="K332" s="12">
        <f t="shared" si="69"/>
        <v>0</v>
      </c>
      <c r="L332" s="12">
        <f t="shared" si="70"/>
        <v>0</v>
      </c>
      <c r="M332" s="12">
        <f t="shared" si="71"/>
        <v>0</v>
      </c>
      <c r="N332" s="12">
        <f t="shared" si="72"/>
        <v>0</v>
      </c>
    </row>
    <row r="333" spans="1:14">
      <c r="A333" s="21" t="s">
        <v>52</v>
      </c>
      <c r="B333" s="22">
        <f t="shared" si="63"/>
        <v>2</v>
      </c>
      <c r="C333" s="22"/>
      <c r="D333" s="22"/>
      <c r="E333" s="22"/>
      <c r="F333" s="22"/>
      <c r="G333" s="22"/>
      <c r="H333" s="22"/>
      <c r="I333" s="22">
        <v>2</v>
      </c>
      <c r="K333" s="12">
        <f t="shared" si="69"/>
        <v>0</v>
      </c>
      <c r="L333" s="12">
        <f t="shared" si="70"/>
        <v>0</v>
      </c>
      <c r="M333" s="12">
        <f t="shared" si="71"/>
        <v>0</v>
      </c>
      <c r="N333" s="12">
        <f t="shared" si="72"/>
        <v>1</v>
      </c>
    </row>
    <row r="334" spans="1:14">
      <c r="A334" s="21" t="s">
        <v>42</v>
      </c>
      <c r="B334" s="22">
        <f t="shared" si="63"/>
        <v>6</v>
      </c>
      <c r="C334" s="22"/>
      <c r="D334" s="22"/>
      <c r="E334" s="22"/>
      <c r="F334" s="22"/>
      <c r="G334" s="22"/>
      <c r="H334" s="22">
        <v>1</v>
      </c>
      <c r="I334" s="22">
        <v>2</v>
      </c>
      <c r="K334" s="12">
        <f t="shared" si="69"/>
        <v>0</v>
      </c>
      <c r="L334" s="12">
        <f t="shared" si="70"/>
        <v>0</v>
      </c>
      <c r="M334" s="12">
        <f t="shared" si="71"/>
        <v>0.16666666666666666</v>
      </c>
      <c r="N334" s="12">
        <f t="shared" si="72"/>
        <v>0.33333333333333331</v>
      </c>
    </row>
    <row r="335" spans="1:14">
      <c r="A335" s="21" t="s">
        <v>40</v>
      </c>
      <c r="B335" s="22">
        <f t="shared" si="63"/>
        <v>3</v>
      </c>
      <c r="C335" s="22"/>
      <c r="D335" s="22"/>
      <c r="E335" s="22"/>
      <c r="F335" s="22"/>
      <c r="G335" s="22"/>
      <c r="H335" s="22">
        <v>2</v>
      </c>
      <c r="I335" s="22"/>
      <c r="K335" s="12">
        <f t="shared" si="69"/>
        <v>0</v>
      </c>
      <c r="L335" s="12">
        <f t="shared" si="70"/>
        <v>0</v>
      </c>
      <c r="M335" s="12">
        <f t="shared" si="71"/>
        <v>0.66666666666666663</v>
      </c>
      <c r="N335" s="12">
        <f t="shared" si="72"/>
        <v>0</v>
      </c>
    </row>
    <row r="336" spans="1:14">
      <c r="A336" s="21" t="s">
        <v>60</v>
      </c>
      <c r="B336" s="22">
        <f t="shared" si="63"/>
        <v>7</v>
      </c>
      <c r="C336" s="22"/>
      <c r="D336" s="22"/>
      <c r="E336" s="22"/>
      <c r="F336" s="22"/>
      <c r="G336" s="22">
        <v>1</v>
      </c>
      <c r="H336" s="22">
        <v>2</v>
      </c>
      <c r="I336" s="22">
        <v>3</v>
      </c>
      <c r="K336" s="12">
        <f t="shared" si="69"/>
        <v>0</v>
      </c>
      <c r="L336" s="12">
        <f t="shared" si="70"/>
        <v>0.14285714285714285</v>
      </c>
      <c r="M336" s="12">
        <f t="shared" si="71"/>
        <v>0.2857142857142857</v>
      </c>
      <c r="N336" s="12">
        <f t="shared" si="72"/>
        <v>0.42857142857142855</v>
      </c>
    </row>
    <row r="337" spans="1:17">
      <c r="A337" s="21" t="s">
        <v>21</v>
      </c>
      <c r="B337" s="22">
        <f t="shared" si="63"/>
        <v>79</v>
      </c>
      <c r="C337" s="22"/>
      <c r="D337" s="22"/>
      <c r="E337" s="22"/>
      <c r="F337" s="22">
        <v>3</v>
      </c>
      <c r="G337" s="22">
        <v>46</v>
      </c>
      <c r="H337" s="22">
        <v>6</v>
      </c>
      <c r="I337" s="22">
        <v>7</v>
      </c>
      <c r="K337" s="12">
        <f t="shared" si="69"/>
        <v>3.7974683544303799E-2</v>
      </c>
      <c r="L337" s="12">
        <f t="shared" si="70"/>
        <v>0.58227848101265822</v>
      </c>
      <c r="M337" s="12">
        <f t="shared" si="71"/>
        <v>7.5949367088607597E-2</v>
      </c>
      <c r="N337" s="12">
        <f t="shared" si="72"/>
        <v>8.8607594936708861E-2</v>
      </c>
    </row>
    <row r="338" spans="1:17">
      <c r="A338" s="21" t="s">
        <v>51</v>
      </c>
      <c r="B338" s="22">
        <f t="shared" si="63"/>
        <v>2</v>
      </c>
      <c r="C338" s="22"/>
      <c r="D338" s="22"/>
      <c r="E338" s="22"/>
      <c r="F338" s="22"/>
      <c r="G338" s="22"/>
      <c r="H338" s="22"/>
      <c r="I338" s="22">
        <v>1</v>
      </c>
      <c r="K338" s="12">
        <f t="shared" si="69"/>
        <v>0</v>
      </c>
      <c r="L338" s="12">
        <f t="shared" si="70"/>
        <v>0</v>
      </c>
      <c r="M338" s="12">
        <f t="shared" si="71"/>
        <v>0</v>
      </c>
      <c r="N338" s="12">
        <f t="shared" si="72"/>
        <v>0.5</v>
      </c>
    </row>
    <row r="339" spans="1:17">
      <c r="A339" s="21" t="s">
        <v>73</v>
      </c>
      <c r="B339" s="22">
        <f t="shared" si="63"/>
        <v>19</v>
      </c>
      <c r="C339" s="22"/>
      <c r="D339" s="22"/>
      <c r="E339" s="22"/>
      <c r="F339" s="22"/>
      <c r="G339" s="22"/>
      <c r="H339" s="22"/>
      <c r="I339" s="22">
        <v>14</v>
      </c>
      <c r="K339" s="12">
        <f t="shared" si="69"/>
        <v>0</v>
      </c>
      <c r="L339" s="12">
        <f t="shared" si="70"/>
        <v>0</v>
      </c>
      <c r="M339" s="12">
        <f t="shared" si="71"/>
        <v>0</v>
      </c>
      <c r="N339" s="12">
        <f t="shared" si="72"/>
        <v>0.73684210526315785</v>
      </c>
    </row>
    <row r="340" spans="1:17">
      <c r="A340" s="21" t="s">
        <v>17</v>
      </c>
      <c r="B340" s="22">
        <f t="shared" si="63"/>
        <v>2</v>
      </c>
      <c r="C340" s="22"/>
      <c r="D340" s="22"/>
      <c r="E340" s="22"/>
      <c r="F340" s="22"/>
      <c r="G340" s="22">
        <v>1</v>
      </c>
      <c r="H340" s="22"/>
      <c r="I340" s="22"/>
      <c r="K340" s="12">
        <f t="shared" si="69"/>
        <v>0</v>
      </c>
      <c r="L340" s="12">
        <f t="shared" si="70"/>
        <v>0.5</v>
      </c>
      <c r="M340" s="12">
        <f t="shared" si="71"/>
        <v>0</v>
      </c>
      <c r="N340" s="12">
        <f t="shared" si="72"/>
        <v>0</v>
      </c>
    </row>
    <row r="341" spans="1:17">
      <c r="A341" s="21" t="s">
        <v>27</v>
      </c>
      <c r="B341" s="22">
        <f t="shared" si="63"/>
        <v>4</v>
      </c>
      <c r="C341" s="22"/>
      <c r="D341" s="22"/>
      <c r="E341" s="22"/>
      <c r="F341" s="22"/>
      <c r="G341" s="22"/>
      <c r="H341" s="22">
        <v>2</v>
      </c>
      <c r="I341" s="22"/>
      <c r="K341" s="12">
        <f t="shared" si="69"/>
        <v>0</v>
      </c>
      <c r="L341" s="12">
        <f t="shared" si="70"/>
        <v>0</v>
      </c>
      <c r="M341" s="12">
        <f t="shared" si="71"/>
        <v>0.5</v>
      </c>
      <c r="N341" s="12">
        <f t="shared" si="72"/>
        <v>0</v>
      </c>
    </row>
    <row r="342" spans="1:17">
      <c r="A342" s="21" t="s">
        <v>44</v>
      </c>
      <c r="B342" s="22">
        <f t="shared" si="63"/>
        <v>1</v>
      </c>
      <c r="C342" s="22"/>
      <c r="D342" s="22"/>
      <c r="E342" s="22"/>
      <c r="F342" s="22"/>
      <c r="G342" s="22"/>
      <c r="H342" s="22"/>
      <c r="I342" s="22"/>
      <c r="K342" s="12">
        <f t="shared" si="69"/>
        <v>0</v>
      </c>
      <c r="L342" s="12">
        <f t="shared" si="70"/>
        <v>0</v>
      </c>
      <c r="M342" s="12">
        <f t="shared" si="71"/>
        <v>0</v>
      </c>
      <c r="N342" s="12">
        <f t="shared" si="72"/>
        <v>0</v>
      </c>
    </row>
    <row r="343" spans="1:17">
      <c r="A343" s="21" t="s">
        <v>54</v>
      </c>
      <c r="B343" s="22">
        <f t="shared" si="63"/>
        <v>2</v>
      </c>
      <c r="C343" s="22"/>
      <c r="D343" s="22"/>
      <c r="E343" s="22"/>
      <c r="F343" s="22"/>
      <c r="G343" s="22"/>
      <c r="H343" s="22"/>
      <c r="I343" s="22"/>
      <c r="K343" s="12">
        <f t="shared" si="69"/>
        <v>0</v>
      </c>
      <c r="L343" s="12">
        <f t="shared" si="70"/>
        <v>0</v>
      </c>
      <c r="M343" s="12">
        <f t="shared" si="71"/>
        <v>0</v>
      </c>
      <c r="N343" s="12">
        <f t="shared" si="72"/>
        <v>0</v>
      </c>
    </row>
    <row r="344" spans="1:17">
      <c r="A344" s="21" t="s">
        <v>3</v>
      </c>
      <c r="B344" s="22">
        <f t="shared" si="63"/>
        <v>4</v>
      </c>
      <c r="C344" s="22"/>
      <c r="D344" s="22"/>
      <c r="E344" s="22"/>
      <c r="F344" s="22"/>
      <c r="G344" s="22"/>
      <c r="H344" s="22">
        <v>1</v>
      </c>
      <c r="I344" s="22">
        <v>1</v>
      </c>
      <c r="K344" s="12">
        <f t="shared" si="69"/>
        <v>0</v>
      </c>
      <c r="L344" s="12">
        <f t="shared" si="70"/>
        <v>0</v>
      </c>
      <c r="M344" s="12">
        <f t="shared" si="71"/>
        <v>0.25</v>
      </c>
      <c r="N344" s="12">
        <f t="shared" si="72"/>
        <v>0.25</v>
      </c>
    </row>
    <row r="345" spans="1:17">
      <c r="A345" s="21" t="s">
        <v>1</v>
      </c>
      <c r="B345" s="22">
        <f t="shared" si="63"/>
        <v>30</v>
      </c>
      <c r="C345" s="22"/>
      <c r="D345" s="22"/>
      <c r="E345" s="22"/>
      <c r="F345" s="22"/>
      <c r="G345" s="22"/>
      <c r="H345" s="22"/>
      <c r="I345" s="22">
        <v>14</v>
      </c>
      <c r="K345" s="12">
        <f t="shared" si="69"/>
        <v>0</v>
      </c>
      <c r="L345" s="12">
        <f t="shared" si="70"/>
        <v>0</v>
      </c>
      <c r="M345" s="12">
        <f t="shared" si="71"/>
        <v>0</v>
      </c>
      <c r="N345" s="12">
        <f t="shared" si="72"/>
        <v>0.46666666666666667</v>
      </c>
    </row>
    <row r="346" spans="1:17">
      <c r="A346" s="21"/>
      <c r="B346" s="22"/>
      <c r="C346" s="22"/>
      <c r="D346" s="22"/>
      <c r="E346" s="22"/>
      <c r="F346" s="22"/>
      <c r="G346" s="22"/>
      <c r="K346" s="12"/>
      <c r="L346" s="12"/>
      <c r="M346" s="12"/>
      <c r="N346" s="12"/>
      <c r="O346" s="12"/>
      <c r="P346" s="12"/>
      <c r="Q346" s="12"/>
    </row>
    <row r="347" spans="1:17">
      <c r="A347" s="21"/>
      <c r="B347" s="22"/>
      <c r="C347" s="22"/>
      <c r="D347" s="22"/>
      <c r="E347" s="22"/>
      <c r="F347" s="22"/>
      <c r="G347" s="22"/>
      <c r="K347" s="12"/>
      <c r="L347" s="12"/>
      <c r="M347" s="12"/>
      <c r="N347" s="12"/>
      <c r="O347" s="12"/>
    </row>
    <row r="348" spans="1:17">
      <c r="A348" s="21"/>
      <c r="B348" s="22"/>
      <c r="C348" s="22"/>
      <c r="D348" s="22"/>
      <c r="E348" s="22"/>
      <c r="F348" s="22"/>
      <c r="G348" s="22"/>
      <c r="K348" s="12"/>
      <c r="L348" s="12"/>
      <c r="M348" s="12"/>
      <c r="N348" s="12"/>
      <c r="O348" s="12"/>
    </row>
    <row r="349" spans="1:17">
      <c r="A349" s="21"/>
      <c r="B349" s="22"/>
      <c r="C349" s="22"/>
      <c r="D349" s="22"/>
      <c r="E349" s="22"/>
      <c r="F349" s="22"/>
      <c r="G349" s="22"/>
      <c r="K349" s="12"/>
      <c r="L349" s="12"/>
      <c r="M349" s="12"/>
      <c r="N349" s="12"/>
      <c r="O349" s="12"/>
    </row>
    <row r="350" spans="1:17">
      <c r="A350" s="26" t="s">
        <v>129</v>
      </c>
      <c r="C350" t="s">
        <v>130</v>
      </c>
    </row>
    <row r="351" spans="1:17">
      <c r="A351">
        <v>2015</v>
      </c>
      <c r="B351" t="s">
        <v>131</v>
      </c>
      <c r="C351">
        <v>2014</v>
      </c>
      <c r="D351">
        <v>2015</v>
      </c>
      <c r="E351">
        <v>2016</v>
      </c>
      <c r="F351">
        <v>2017</v>
      </c>
      <c r="G351">
        <v>2018</v>
      </c>
      <c r="H351" t="s">
        <v>202</v>
      </c>
      <c r="I351" t="s">
        <v>203</v>
      </c>
      <c r="K351" t="s">
        <v>132</v>
      </c>
      <c r="L351" t="s">
        <v>133</v>
      </c>
      <c r="M351" t="s">
        <v>134</v>
      </c>
    </row>
    <row r="352" spans="1:17">
      <c r="A352" s="21" t="s">
        <v>37</v>
      </c>
      <c r="B352" s="22">
        <f>+G2</f>
        <v>5</v>
      </c>
      <c r="C352" s="22"/>
      <c r="D352" s="22"/>
      <c r="E352" s="22"/>
      <c r="F352" s="22"/>
      <c r="G352" s="22">
        <v>1</v>
      </c>
      <c r="H352" s="22"/>
      <c r="I352" s="22"/>
      <c r="K352" s="12">
        <f>+G352/$B352</f>
        <v>0.2</v>
      </c>
      <c r="L352" s="12">
        <f>+H352/$B352</f>
        <v>0</v>
      </c>
      <c r="M352" s="12">
        <f>+I352/$B352</f>
        <v>0</v>
      </c>
    </row>
    <row r="353" spans="1:13">
      <c r="A353" s="21" t="s">
        <v>11</v>
      </c>
      <c r="B353" s="22">
        <f t="shared" ref="B353:B416" si="73">+G3</f>
        <v>0</v>
      </c>
      <c r="C353" s="22"/>
      <c r="D353" s="22"/>
      <c r="E353" s="22"/>
      <c r="F353" s="22"/>
      <c r="G353" s="22"/>
      <c r="H353" s="22"/>
      <c r="I353" s="22"/>
      <c r="K353" s="61"/>
      <c r="L353" s="61"/>
      <c r="M353" s="61"/>
    </row>
    <row r="354" spans="1:13">
      <c r="A354" s="21" t="s">
        <v>25</v>
      </c>
      <c r="B354" s="22">
        <f t="shared" si="73"/>
        <v>12</v>
      </c>
      <c r="C354" s="22"/>
      <c r="D354" s="22"/>
      <c r="E354" s="22"/>
      <c r="F354" s="22"/>
      <c r="G354" s="22"/>
      <c r="H354" s="22">
        <v>10</v>
      </c>
      <c r="I354" s="22"/>
      <c r="K354" s="12">
        <f t="shared" ref="K354:K370" si="74">+G354/$B354</f>
        <v>0</v>
      </c>
      <c r="L354" s="12">
        <f t="shared" ref="L354:L370" si="75">+H354/$B354</f>
        <v>0.83333333333333337</v>
      </c>
      <c r="M354" s="12">
        <f t="shared" ref="M354:M370" si="76">+I354/$B354</f>
        <v>0</v>
      </c>
    </row>
    <row r="355" spans="1:13">
      <c r="A355" s="48" t="s">
        <v>13</v>
      </c>
      <c r="B355" s="22">
        <f t="shared" si="73"/>
        <v>13</v>
      </c>
      <c r="C355" s="22"/>
      <c r="D355" s="22"/>
      <c r="E355" s="22"/>
      <c r="F355" s="22"/>
      <c r="G355" s="22">
        <v>1</v>
      </c>
      <c r="H355" s="22"/>
      <c r="I355" s="22">
        <v>8</v>
      </c>
      <c r="K355" s="12">
        <f t="shared" si="74"/>
        <v>7.6923076923076927E-2</v>
      </c>
      <c r="L355" s="12">
        <f t="shared" si="75"/>
        <v>0</v>
      </c>
      <c r="M355" s="12">
        <f t="shared" si="76"/>
        <v>0.61538461538461542</v>
      </c>
    </row>
    <row r="356" spans="1:13">
      <c r="A356" s="21" t="s">
        <v>33</v>
      </c>
      <c r="B356" s="22">
        <f t="shared" si="73"/>
        <v>4</v>
      </c>
      <c r="C356" s="22"/>
      <c r="D356" s="22"/>
      <c r="E356" s="22"/>
      <c r="F356" s="22"/>
      <c r="G356" s="22"/>
      <c r="H356" s="22"/>
      <c r="I356" s="22">
        <v>1</v>
      </c>
      <c r="K356" s="12">
        <f t="shared" si="74"/>
        <v>0</v>
      </c>
      <c r="L356" s="12">
        <f t="shared" si="75"/>
        <v>0</v>
      </c>
      <c r="M356" s="12">
        <f t="shared" si="76"/>
        <v>0.25</v>
      </c>
    </row>
    <row r="357" spans="1:13">
      <c r="A357" s="21" t="s">
        <v>58</v>
      </c>
      <c r="B357" s="22">
        <f t="shared" si="73"/>
        <v>18</v>
      </c>
      <c r="C357" s="22"/>
      <c r="D357" s="22"/>
      <c r="E357" s="22"/>
      <c r="F357" s="22"/>
      <c r="G357" s="22"/>
      <c r="H357" s="22"/>
      <c r="I357" s="22">
        <v>10</v>
      </c>
      <c r="K357" s="12">
        <f t="shared" si="74"/>
        <v>0</v>
      </c>
      <c r="L357" s="12">
        <f t="shared" si="75"/>
        <v>0</v>
      </c>
      <c r="M357" s="12">
        <f t="shared" si="76"/>
        <v>0.55555555555555558</v>
      </c>
    </row>
    <row r="358" spans="1:13">
      <c r="A358" s="21" t="s">
        <v>31</v>
      </c>
      <c r="B358" s="22">
        <f t="shared" si="73"/>
        <v>9</v>
      </c>
      <c r="C358" s="22"/>
      <c r="D358" s="22"/>
      <c r="E358" s="22"/>
      <c r="F358" s="22"/>
      <c r="G358" s="22"/>
      <c r="H358" s="22">
        <v>8</v>
      </c>
      <c r="I358" s="22"/>
      <c r="K358" s="12">
        <f t="shared" si="74"/>
        <v>0</v>
      </c>
      <c r="L358" s="12">
        <f t="shared" si="75"/>
        <v>0.88888888888888884</v>
      </c>
      <c r="M358" s="12">
        <f t="shared" si="76"/>
        <v>0</v>
      </c>
    </row>
    <row r="359" spans="1:13">
      <c r="A359" s="21" t="s">
        <v>14</v>
      </c>
      <c r="B359" s="22">
        <f t="shared" si="73"/>
        <v>12</v>
      </c>
      <c r="C359" s="22"/>
      <c r="D359" s="22"/>
      <c r="E359" s="22"/>
      <c r="F359" s="22"/>
      <c r="G359" s="22"/>
      <c r="H359" s="22"/>
      <c r="I359" s="22"/>
      <c r="K359" s="12">
        <f t="shared" si="74"/>
        <v>0</v>
      </c>
      <c r="L359" s="12">
        <f t="shared" si="75"/>
        <v>0</v>
      </c>
      <c r="M359" s="12">
        <f t="shared" si="76"/>
        <v>0</v>
      </c>
    </row>
    <row r="360" spans="1:13">
      <c r="A360" s="21" t="s">
        <v>5</v>
      </c>
      <c r="B360" s="22">
        <f t="shared" si="73"/>
        <v>13</v>
      </c>
      <c r="C360" s="22"/>
      <c r="D360" s="22"/>
      <c r="E360" s="22"/>
      <c r="F360" s="22"/>
      <c r="G360" s="22"/>
      <c r="H360" s="22">
        <v>1</v>
      </c>
      <c r="I360" s="22">
        <v>3</v>
      </c>
      <c r="K360" s="12">
        <f t="shared" si="74"/>
        <v>0</v>
      </c>
      <c r="L360" s="12">
        <f t="shared" si="75"/>
        <v>7.6923076923076927E-2</v>
      </c>
      <c r="M360" s="12">
        <f t="shared" si="76"/>
        <v>0.23076923076923078</v>
      </c>
    </row>
    <row r="361" spans="1:13">
      <c r="A361" s="21" t="s">
        <v>30</v>
      </c>
      <c r="B361" s="22">
        <f t="shared" si="73"/>
        <v>3</v>
      </c>
      <c r="C361" s="22"/>
      <c r="D361" s="22"/>
      <c r="E361" s="22"/>
      <c r="F361" s="22"/>
      <c r="G361" s="22"/>
      <c r="H361" s="22"/>
      <c r="I361" s="22"/>
      <c r="K361" s="12">
        <f t="shared" si="74"/>
        <v>0</v>
      </c>
      <c r="L361" s="12">
        <f t="shared" si="75"/>
        <v>0</v>
      </c>
      <c r="M361" s="12">
        <f t="shared" si="76"/>
        <v>0</v>
      </c>
    </row>
    <row r="362" spans="1:13">
      <c r="A362" s="21" t="s">
        <v>67</v>
      </c>
      <c r="B362" s="22">
        <f t="shared" si="73"/>
        <v>5</v>
      </c>
      <c r="C362" s="22"/>
      <c r="D362" s="22"/>
      <c r="E362" s="22"/>
      <c r="F362" s="22"/>
      <c r="G362" s="22"/>
      <c r="H362" s="22">
        <v>4</v>
      </c>
      <c r="I362" s="22">
        <v>1</v>
      </c>
      <c r="K362" s="12">
        <f t="shared" si="74"/>
        <v>0</v>
      </c>
      <c r="L362" s="12">
        <f t="shared" si="75"/>
        <v>0.8</v>
      </c>
      <c r="M362" s="12">
        <f t="shared" si="76"/>
        <v>0.2</v>
      </c>
    </row>
    <row r="363" spans="1:13">
      <c r="A363" s="21" t="s">
        <v>19</v>
      </c>
      <c r="B363" s="22">
        <f t="shared" si="73"/>
        <v>5</v>
      </c>
      <c r="C363" s="22"/>
      <c r="D363" s="22"/>
      <c r="E363" s="22"/>
      <c r="F363" s="22"/>
      <c r="G363" s="22"/>
      <c r="H363" s="22"/>
      <c r="I363" s="22"/>
      <c r="K363" s="12">
        <f t="shared" si="74"/>
        <v>0</v>
      </c>
      <c r="L363" s="12">
        <f t="shared" si="75"/>
        <v>0</v>
      </c>
      <c r="M363" s="12">
        <f t="shared" si="76"/>
        <v>0</v>
      </c>
    </row>
    <row r="364" spans="1:13">
      <c r="A364" s="21" t="s">
        <v>20</v>
      </c>
      <c r="B364" s="22">
        <f t="shared" si="73"/>
        <v>8</v>
      </c>
      <c r="C364" s="22"/>
      <c r="D364" s="22"/>
      <c r="E364" s="22"/>
      <c r="F364" s="22"/>
      <c r="G364" s="22"/>
      <c r="H364" s="22"/>
      <c r="I364" s="22">
        <v>4</v>
      </c>
      <c r="K364" s="12">
        <f t="shared" si="74"/>
        <v>0</v>
      </c>
      <c r="L364" s="12">
        <f t="shared" si="75"/>
        <v>0</v>
      </c>
      <c r="M364" s="12">
        <f t="shared" si="76"/>
        <v>0.5</v>
      </c>
    </row>
    <row r="365" spans="1:13">
      <c r="A365" s="21" t="s">
        <v>64</v>
      </c>
      <c r="B365" s="22">
        <f t="shared" si="73"/>
        <v>6</v>
      </c>
      <c r="C365" s="22"/>
      <c r="D365" s="22"/>
      <c r="E365" s="22"/>
      <c r="F365" s="22"/>
      <c r="G365" s="22">
        <v>1</v>
      </c>
      <c r="H365" s="22">
        <v>1</v>
      </c>
      <c r="I365" s="22">
        <v>2</v>
      </c>
      <c r="K365" s="12">
        <f t="shared" si="74"/>
        <v>0.16666666666666666</v>
      </c>
      <c r="L365" s="12">
        <f t="shared" si="75"/>
        <v>0.16666666666666666</v>
      </c>
      <c r="M365" s="12">
        <f t="shared" si="76"/>
        <v>0.33333333333333331</v>
      </c>
    </row>
    <row r="366" spans="1:13">
      <c r="A366" s="21" t="s">
        <v>71</v>
      </c>
      <c r="B366" s="22">
        <f t="shared" si="73"/>
        <v>5</v>
      </c>
      <c r="C366" s="22"/>
      <c r="D366" s="22"/>
      <c r="E366" s="22"/>
      <c r="F366" s="22"/>
      <c r="G366" s="22"/>
      <c r="H366" s="22"/>
      <c r="I366" s="22">
        <v>4</v>
      </c>
      <c r="K366" s="12">
        <f t="shared" si="74"/>
        <v>0</v>
      </c>
      <c r="L366" s="12">
        <f t="shared" si="75"/>
        <v>0</v>
      </c>
      <c r="M366" s="12">
        <f t="shared" si="76"/>
        <v>0.8</v>
      </c>
    </row>
    <row r="367" spans="1:13">
      <c r="A367" s="21" t="s">
        <v>50</v>
      </c>
      <c r="B367" s="22">
        <f t="shared" si="73"/>
        <v>4</v>
      </c>
      <c r="C367" s="22"/>
      <c r="D367" s="22"/>
      <c r="E367" s="22"/>
      <c r="F367" s="22"/>
      <c r="G367" s="22">
        <v>2</v>
      </c>
      <c r="H367" s="22"/>
      <c r="I367" s="22">
        <v>2</v>
      </c>
      <c r="K367" s="12">
        <f t="shared" si="74"/>
        <v>0.5</v>
      </c>
      <c r="L367" s="12">
        <f t="shared" si="75"/>
        <v>0</v>
      </c>
      <c r="M367" s="12">
        <f t="shared" si="76"/>
        <v>0.5</v>
      </c>
    </row>
    <row r="368" spans="1:13">
      <c r="A368" s="21" t="s">
        <v>7</v>
      </c>
      <c r="B368" s="22">
        <f t="shared" si="73"/>
        <v>2</v>
      </c>
      <c r="C368" s="22"/>
      <c r="D368" s="22"/>
      <c r="E368" s="22"/>
      <c r="F368" s="22"/>
      <c r="G368" s="22"/>
      <c r="H368" s="22"/>
      <c r="I368" s="22">
        <v>1</v>
      </c>
      <c r="K368" s="12">
        <f t="shared" si="74"/>
        <v>0</v>
      </c>
      <c r="L368" s="12">
        <f t="shared" si="75"/>
        <v>0</v>
      </c>
      <c r="M368" s="12">
        <f t="shared" si="76"/>
        <v>0.5</v>
      </c>
    </row>
    <row r="369" spans="1:13">
      <c r="A369" s="21" t="s">
        <v>8</v>
      </c>
      <c r="B369" s="22">
        <f t="shared" si="73"/>
        <v>18</v>
      </c>
      <c r="C369" s="22"/>
      <c r="D369" s="22"/>
      <c r="E369" s="22"/>
      <c r="F369" s="22"/>
      <c r="G369" s="22"/>
      <c r="H369" s="22">
        <v>1</v>
      </c>
      <c r="I369" s="22">
        <v>14</v>
      </c>
      <c r="K369" s="12">
        <f t="shared" si="74"/>
        <v>0</v>
      </c>
      <c r="L369" s="12">
        <f t="shared" si="75"/>
        <v>5.5555555555555552E-2</v>
      </c>
      <c r="M369" s="12">
        <f t="shared" si="76"/>
        <v>0.77777777777777779</v>
      </c>
    </row>
    <row r="370" spans="1:13">
      <c r="A370" s="21" t="s">
        <v>72</v>
      </c>
      <c r="B370" s="22">
        <f t="shared" si="73"/>
        <v>3</v>
      </c>
      <c r="C370" s="22"/>
      <c r="D370" s="22"/>
      <c r="E370" s="22"/>
      <c r="F370" s="22"/>
      <c r="G370" s="22"/>
      <c r="H370" s="22">
        <v>1</v>
      </c>
      <c r="I370" s="22">
        <v>2</v>
      </c>
      <c r="K370" s="12">
        <f t="shared" si="74"/>
        <v>0</v>
      </c>
      <c r="L370" s="12">
        <f t="shared" si="75"/>
        <v>0.33333333333333331</v>
      </c>
      <c r="M370" s="12">
        <f t="shared" si="76"/>
        <v>0.66666666666666663</v>
      </c>
    </row>
    <row r="371" spans="1:13">
      <c r="A371" s="21" t="s">
        <v>53</v>
      </c>
      <c r="B371" s="22">
        <f t="shared" si="73"/>
        <v>0</v>
      </c>
      <c r="C371" s="22"/>
      <c r="D371" s="22"/>
      <c r="E371" s="22"/>
      <c r="F371" s="22"/>
      <c r="G371" s="22"/>
      <c r="H371" s="22"/>
      <c r="I371" s="22"/>
      <c r="K371" s="61"/>
      <c r="L371" s="61"/>
      <c r="M371" s="61"/>
    </row>
    <row r="372" spans="1:13">
      <c r="A372" s="21" t="s">
        <v>49</v>
      </c>
      <c r="B372" s="22">
        <f t="shared" si="73"/>
        <v>3</v>
      </c>
      <c r="C372" s="22"/>
      <c r="D372" s="22"/>
      <c r="E372" s="22"/>
      <c r="F372" s="22"/>
      <c r="G372" s="22"/>
      <c r="H372" s="22"/>
      <c r="I372" s="22"/>
      <c r="K372" s="12">
        <f t="shared" ref="K372:M376" si="77">+G372/$B372</f>
        <v>0</v>
      </c>
      <c r="L372" s="12">
        <f t="shared" si="77"/>
        <v>0</v>
      </c>
      <c r="M372" s="12">
        <f t="shared" si="77"/>
        <v>0</v>
      </c>
    </row>
    <row r="373" spans="1:13">
      <c r="A373" s="21" t="s">
        <v>43</v>
      </c>
      <c r="B373" s="22">
        <f t="shared" si="73"/>
        <v>6</v>
      </c>
      <c r="C373" s="22"/>
      <c r="D373" s="22"/>
      <c r="E373" s="22"/>
      <c r="F373" s="22"/>
      <c r="G373" s="22">
        <v>1</v>
      </c>
      <c r="H373" s="22"/>
      <c r="I373" s="22">
        <v>4</v>
      </c>
      <c r="K373" s="12">
        <f t="shared" si="77"/>
        <v>0.16666666666666666</v>
      </c>
      <c r="L373" s="12">
        <f t="shared" si="77"/>
        <v>0</v>
      </c>
      <c r="M373" s="12">
        <f t="shared" si="77"/>
        <v>0.66666666666666663</v>
      </c>
    </row>
    <row r="374" spans="1:13">
      <c r="A374" s="21" t="s">
        <v>36</v>
      </c>
      <c r="B374" s="22">
        <f t="shared" si="73"/>
        <v>3</v>
      </c>
      <c r="C374" s="22"/>
      <c r="D374" s="22"/>
      <c r="E374" s="22"/>
      <c r="F374" s="22"/>
      <c r="G374" s="22"/>
      <c r="H374" s="22"/>
      <c r="I374" s="22"/>
      <c r="K374" s="12">
        <f t="shared" si="77"/>
        <v>0</v>
      </c>
      <c r="L374" s="12">
        <f t="shared" si="77"/>
        <v>0</v>
      </c>
      <c r="M374" s="12">
        <f t="shared" si="77"/>
        <v>0</v>
      </c>
    </row>
    <row r="375" spans="1:13">
      <c r="A375" s="21" t="s">
        <v>24</v>
      </c>
      <c r="B375" s="22">
        <f t="shared" si="73"/>
        <v>2</v>
      </c>
      <c r="C375" s="22"/>
      <c r="D375" s="22"/>
      <c r="E375" s="22"/>
      <c r="F375" s="22"/>
      <c r="G375" s="22"/>
      <c r="H375" s="22"/>
      <c r="I375" s="22"/>
      <c r="K375" s="12">
        <f t="shared" si="77"/>
        <v>0</v>
      </c>
      <c r="L375" s="12">
        <f t="shared" si="77"/>
        <v>0</v>
      </c>
      <c r="M375" s="12">
        <f t="shared" si="77"/>
        <v>0</v>
      </c>
    </row>
    <row r="376" spans="1:13">
      <c r="A376" s="21" t="s">
        <v>10</v>
      </c>
      <c r="B376" s="22">
        <f t="shared" si="73"/>
        <v>16</v>
      </c>
      <c r="C376" s="22"/>
      <c r="D376" s="22"/>
      <c r="E376" s="22"/>
      <c r="F376" s="22"/>
      <c r="G376" s="22">
        <v>1</v>
      </c>
      <c r="H376" s="22">
        <v>1</v>
      </c>
      <c r="I376" s="22">
        <v>10</v>
      </c>
      <c r="K376" s="12">
        <f t="shared" si="77"/>
        <v>6.25E-2</v>
      </c>
      <c r="L376" s="12">
        <f t="shared" si="77"/>
        <v>6.25E-2</v>
      </c>
      <c r="M376" s="12">
        <f t="shared" si="77"/>
        <v>0.625</v>
      </c>
    </row>
    <row r="377" spans="1:13">
      <c r="A377" s="21" t="s">
        <v>46</v>
      </c>
      <c r="B377" s="22">
        <f t="shared" si="73"/>
        <v>0</v>
      </c>
      <c r="C377" s="22"/>
      <c r="D377" s="22"/>
      <c r="E377" s="22"/>
      <c r="F377" s="22"/>
      <c r="G377" s="22"/>
      <c r="H377" s="22"/>
      <c r="I377" s="22"/>
      <c r="K377" s="61"/>
      <c r="L377" s="61"/>
      <c r="M377" s="61"/>
    </row>
    <row r="378" spans="1:13">
      <c r="A378" s="21" t="s">
        <v>6</v>
      </c>
      <c r="B378" s="22">
        <f t="shared" si="73"/>
        <v>9</v>
      </c>
      <c r="C378" s="22"/>
      <c r="D378" s="22"/>
      <c r="E378" s="22"/>
      <c r="F378" s="22"/>
      <c r="G378" s="22">
        <v>1</v>
      </c>
      <c r="H378" s="22">
        <v>6</v>
      </c>
      <c r="I378" s="22">
        <v>2</v>
      </c>
      <c r="K378" s="12">
        <f t="shared" ref="K378:K401" si="78">+G378/$B378</f>
        <v>0.1111111111111111</v>
      </c>
      <c r="L378" s="12">
        <f t="shared" ref="L378:L401" si="79">+H378/$B378</f>
        <v>0.66666666666666663</v>
      </c>
      <c r="M378" s="12">
        <f t="shared" ref="M378:M401" si="80">+I378/$B378</f>
        <v>0.22222222222222221</v>
      </c>
    </row>
    <row r="379" spans="1:13">
      <c r="A379" s="21" t="s">
        <v>12</v>
      </c>
      <c r="B379" s="22">
        <f t="shared" si="73"/>
        <v>16</v>
      </c>
      <c r="C379" s="22"/>
      <c r="D379" s="22"/>
      <c r="E379" s="22"/>
      <c r="F379" s="22"/>
      <c r="G379" s="22"/>
      <c r="H379" s="22">
        <v>10</v>
      </c>
      <c r="I379" s="22">
        <v>1</v>
      </c>
      <c r="K379" s="12">
        <f t="shared" si="78"/>
        <v>0</v>
      </c>
      <c r="L379" s="12">
        <f t="shared" si="79"/>
        <v>0.625</v>
      </c>
      <c r="M379" s="12">
        <f t="shared" si="80"/>
        <v>6.25E-2</v>
      </c>
    </row>
    <row r="380" spans="1:13">
      <c r="A380" s="21" t="s">
        <v>47</v>
      </c>
      <c r="B380" s="22">
        <f t="shared" si="73"/>
        <v>3</v>
      </c>
      <c r="C380" s="22"/>
      <c r="D380" s="22"/>
      <c r="E380" s="22"/>
      <c r="F380" s="22"/>
      <c r="G380" s="22"/>
      <c r="H380" s="22"/>
      <c r="I380" s="22">
        <v>1</v>
      </c>
      <c r="K380" s="12">
        <f t="shared" si="78"/>
        <v>0</v>
      </c>
      <c r="L380" s="12">
        <f t="shared" si="79"/>
        <v>0</v>
      </c>
      <c r="M380" s="12">
        <f t="shared" si="80"/>
        <v>0.33333333333333331</v>
      </c>
    </row>
    <row r="381" spans="1:13">
      <c r="A381" s="21" t="s">
        <v>39</v>
      </c>
      <c r="B381" s="22">
        <f t="shared" si="73"/>
        <v>2</v>
      </c>
      <c r="C381" s="22"/>
      <c r="D381" s="22"/>
      <c r="E381" s="22"/>
      <c r="F381" s="22"/>
      <c r="G381" s="22"/>
      <c r="H381" s="22"/>
      <c r="I381" s="22">
        <v>1</v>
      </c>
      <c r="K381" s="12">
        <f t="shared" si="78"/>
        <v>0</v>
      </c>
      <c r="L381" s="12">
        <f t="shared" si="79"/>
        <v>0</v>
      </c>
      <c r="M381" s="12">
        <f t="shared" si="80"/>
        <v>0.5</v>
      </c>
    </row>
    <row r="382" spans="1:13">
      <c r="A382" s="21" t="s">
        <v>62</v>
      </c>
      <c r="B382" s="22">
        <f t="shared" si="73"/>
        <v>1</v>
      </c>
      <c r="C382" s="22"/>
      <c r="D382" s="22"/>
      <c r="E382" s="22"/>
      <c r="F382" s="22"/>
      <c r="G382" s="22"/>
      <c r="H382" s="22">
        <v>1</v>
      </c>
      <c r="I382" s="22"/>
      <c r="K382" s="12">
        <f t="shared" si="78"/>
        <v>0</v>
      </c>
      <c r="L382" s="12">
        <f t="shared" si="79"/>
        <v>1</v>
      </c>
      <c r="M382" s="12">
        <f t="shared" si="80"/>
        <v>0</v>
      </c>
    </row>
    <row r="383" spans="1:13">
      <c r="A383" s="21" t="s">
        <v>38</v>
      </c>
      <c r="B383" s="22">
        <f t="shared" si="73"/>
        <v>7</v>
      </c>
      <c r="C383" s="22"/>
      <c r="D383" s="22"/>
      <c r="E383" s="22"/>
      <c r="F383" s="22"/>
      <c r="G383" s="22"/>
      <c r="H383" s="22"/>
      <c r="I383" s="22"/>
      <c r="K383" s="12">
        <f t="shared" si="78"/>
        <v>0</v>
      </c>
      <c r="L383" s="12">
        <f t="shared" si="79"/>
        <v>0</v>
      </c>
      <c r="M383" s="12">
        <f t="shared" si="80"/>
        <v>0</v>
      </c>
    </row>
    <row r="384" spans="1:13">
      <c r="A384" s="21" t="s">
        <v>9</v>
      </c>
      <c r="B384" s="22">
        <f t="shared" si="73"/>
        <v>10</v>
      </c>
      <c r="C384" s="22"/>
      <c r="D384" s="22"/>
      <c r="E384" s="22"/>
      <c r="F384" s="22"/>
      <c r="G384" s="22"/>
      <c r="H384" s="22">
        <v>7</v>
      </c>
      <c r="I384" s="22"/>
      <c r="K384" s="12">
        <f t="shared" si="78"/>
        <v>0</v>
      </c>
      <c r="L384" s="12">
        <f t="shared" si="79"/>
        <v>0.7</v>
      </c>
      <c r="M384" s="12">
        <f t="shared" si="80"/>
        <v>0</v>
      </c>
    </row>
    <row r="385" spans="1:13">
      <c r="A385" s="21" t="s">
        <v>66</v>
      </c>
      <c r="B385" s="22">
        <f t="shared" si="73"/>
        <v>5</v>
      </c>
      <c r="C385" s="22"/>
      <c r="D385" s="22"/>
      <c r="E385" s="22"/>
      <c r="F385" s="22"/>
      <c r="G385" s="22"/>
      <c r="H385" s="22"/>
      <c r="I385" s="22">
        <v>3</v>
      </c>
      <c r="K385" s="12">
        <f t="shared" si="78"/>
        <v>0</v>
      </c>
      <c r="L385" s="12">
        <f t="shared" si="79"/>
        <v>0</v>
      </c>
      <c r="M385" s="12">
        <f t="shared" si="80"/>
        <v>0.6</v>
      </c>
    </row>
    <row r="386" spans="1:13">
      <c r="A386" s="21" t="s">
        <v>56</v>
      </c>
      <c r="B386" s="22">
        <f t="shared" si="73"/>
        <v>5</v>
      </c>
      <c r="C386" s="22"/>
      <c r="D386" s="22"/>
      <c r="E386" s="22"/>
      <c r="F386" s="22"/>
      <c r="G386" s="22"/>
      <c r="H386" s="22">
        <v>4</v>
      </c>
      <c r="I386" s="22"/>
      <c r="K386" s="12">
        <f t="shared" si="78"/>
        <v>0</v>
      </c>
      <c r="L386" s="12">
        <f t="shared" si="79"/>
        <v>0.8</v>
      </c>
      <c r="M386" s="12">
        <f t="shared" si="80"/>
        <v>0</v>
      </c>
    </row>
    <row r="387" spans="1:13">
      <c r="A387" s="21" t="s">
        <v>23</v>
      </c>
      <c r="B387" s="22">
        <f t="shared" si="73"/>
        <v>19</v>
      </c>
      <c r="C387" s="22"/>
      <c r="D387" s="22"/>
      <c r="E387" s="22"/>
      <c r="F387" s="22"/>
      <c r="G387" s="22"/>
      <c r="H387" s="22">
        <v>1</v>
      </c>
      <c r="I387" s="22">
        <v>13</v>
      </c>
      <c r="K387" s="12">
        <f t="shared" si="78"/>
        <v>0</v>
      </c>
      <c r="L387" s="12">
        <f t="shared" si="79"/>
        <v>5.2631578947368418E-2</v>
      </c>
      <c r="M387" s="12">
        <f t="shared" si="80"/>
        <v>0.68421052631578949</v>
      </c>
    </row>
    <row r="388" spans="1:13">
      <c r="A388" s="21" t="s">
        <v>4</v>
      </c>
      <c r="B388" s="22">
        <f t="shared" si="73"/>
        <v>6</v>
      </c>
      <c r="C388" s="22"/>
      <c r="D388" s="22"/>
      <c r="E388" s="22"/>
      <c r="F388" s="22"/>
      <c r="G388" s="22"/>
      <c r="H388" s="22"/>
      <c r="I388" s="22">
        <v>3</v>
      </c>
      <c r="K388" s="12">
        <f t="shared" si="78"/>
        <v>0</v>
      </c>
      <c r="L388" s="12">
        <f t="shared" si="79"/>
        <v>0</v>
      </c>
      <c r="M388" s="12">
        <f t="shared" si="80"/>
        <v>0.5</v>
      </c>
    </row>
    <row r="389" spans="1:13">
      <c r="A389" s="21" t="s">
        <v>28</v>
      </c>
      <c r="B389" s="22">
        <f t="shared" si="73"/>
        <v>27</v>
      </c>
      <c r="C389" s="22"/>
      <c r="D389" s="22"/>
      <c r="E389" s="22"/>
      <c r="F389" s="22"/>
      <c r="G389" s="22"/>
      <c r="H389" s="22"/>
      <c r="I389" s="22">
        <v>18</v>
      </c>
      <c r="K389" s="12">
        <f t="shared" si="78"/>
        <v>0</v>
      </c>
      <c r="L389" s="12">
        <f t="shared" si="79"/>
        <v>0</v>
      </c>
      <c r="M389" s="12">
        <f t="shared" si="80"/>
        <v>0.66666666666666663</v>
      </c>
    </row>
    <row r="390" spans="1:13">
      <c r="A390" s="21" t="s">
        <v>26</v>
      </c>
      <c r="B390" s="22">
        <f t="shared" si="73"/>
        <v>2</v>
      </c>
      <c r="C390" s="22"/>
      <c r="D390" s="22"/>
      <c r="E390" s="22"/>
      <c r="F390" s="22"/>
      <c r="G390" s="22"/>
      <c r="H390" s="22"/>
      <c r="I390" s="22">
        <v>2</v>
      </c>
      <c r="K390" s="12">
        <f t="shared" si="78"/>
        <v>0</v>
      </c>
      <c r="L390" s="12">
        <f t="shared" si="79"/>
        <v>0</v>
      </c>
      <c r="M390" s="12">
        <f t="shared" si="80"/>
        <v>1</v>
      </c>
    </row>
    <row r="391" spans="1:13">
      <c r="A391" s="21" t="s">
        <v>16</v>
      </c>
      <c r="B391" s="22">
        <f t="shared" si="73"/>
        <v>5</v>
      </c>
      <c r="C391" s="22"/>
      <c r="D391" s="22"/>
      <c r="E391" s="22"/>
      <c r="F391" s="22"/>
      <c r="G391" s="22"/>
      <c r="H391" s="22"/>
      <c r="I391" s="22"/>
      <c r="K391" s="12">
        <f t="shared" si="78"/>
        <v>0</v>
      </c>
      <c r="L391" s="12">
        <f t="shared" si="79"/>
        <v>0</v>
      </c>
      <c r="M391" s="12">
        <f t="shared" si="80"/>
        <v>0</v>
      </c>
    </row>
    <row r="392" spans="1:13">
      <c r="A392" s="21" t="s">
        <v>22</v>
      </c>
      <c r="B392" s="22">
        <f t="shared" si="73"/>
        <v>3</v>
      </c>
      <c r="C392" s="22"/>
      <c r="D392" s="22"/>
      <c r="E392" s="22"/>
      <c r="F392" s="22"/>
      <c r="G392" s="22"/>
      <c r="H392" s="22"/>
      <c r="I392" s="22"/>
      <c r="K392" s="12">
        <f t="shared" si="78"/>
        <v>0</v>
      </c>
      <c r="L392" s="12">
        <f t="shared" si="79"/>
        <v>0</v>
      </c>
      <c r="M392" s="12">
        <f t="shared" si="80"/>
        <v>0</v>
      </c>
    </row>
    <row r="393" spans="1:13">
      <c r="A393" s="21" t="s">
        <v>41</v>
      </c>
      <c r="B393" s="22">
        <f t="shared" si="73"/>
        <v>3</v>
      </c>
      <c r="C393" s="22"/>
      <c r="D393" s="22"/>
      <c r="E393" s="22"/>
      <c r="F393" s="22"/>
      <c r="G393" s="22"/>
      <c r="H393" s="22"/>
      <c r="I393" s="22"/>
      <c r="K393" s="12">
        <f t="shared" si="78"/>
        <v>0</v>
      </c>
      <c r="L393" s="12">
        <f t="shared" si="79"/>
        <v>0</v>
      </c>
      <c r="M393" s="12">
        <f t="shared" si="80"/>
        <v>0</v>
      </c>
    </row>
    <row r="394" spans="1:13">
      <c r="A394" s="21" t="s">
        <v>35</v>
      </c>
      <c r="B394" s="22">
        <f t="shared" si="73"/>
        <v>1</v>
      </c>
      <c r="C394" s="22"/>
      <c r="D394" s="22"/>
      <c r="E394" s="22"/>
      <c r="F394" s="22"/>
      <c r="G394" s="22"/>
      <c r="H394" s="22"/>
      <c r="I394" s="22"/>
      <c r="K394" s="12">
        <f t="shared" si="78"/>
        <v>0</v>
      </c>
      <c r="L394" s="12">
        <f t="shared" si="79"/>
        <v>0</v>
      </c>
      <c r="M394" s="12">
        <f t="shared" si="80"/>
        <v>0</v>
      </c>
    </row>
    <row r="395" spans="1:13">
      <c r="A395" s="21" t="s">
        <v>45</v>
      </c>
      <c r="B395" s="22">
        <f t="shared" si="73"/>
        <v>2</v>
      </c>
      <c r="C395" s="22"/>
      <c r="D395" s="22"/>
      <c r="E395" s="22"/>
      <c r="F395" s="22"/>
      <c r="G395" s="22"/>
      <c r="H395" s="22"/>
      <c r="I395" s="22"/>
      <c r="K395" s="12">
        <f t="shared" si="78"/>
        <v>0</v>
      </c>
      <c r="L395" s="12">
        <f t="shared" si="79"/>
        <v>0</v>
      </c>
      <c r="M395" s="12">
        <f t="shared" si="80"/>
        <v>0</v>
      </c>
    </row>
    <row r="396" spans="1:13">
      <c r="A396" s="21" t="s">
        <v>59</v>
      </c>
      <c r="B396" s="22">
        <f t="shared" si="73"/>
        <v>1</v>
      </c>
      <c r="C396" s="22"/>
      <c r="D396" s="22"/>
      <c r="E396" s="22"/>
      <c r="F396" s="22"/>
      <c r="G396" s="22"/>
      <c r="H396" s="22"/>
      <c r="I396" s="22"/>
      <c r="K396" s="12">
        <f t="shared" si="78"/>
        <v>0</v>
      </c>
      <c r="L396" s="12">
        <f t="shared" si="79"/>
        <v>0</v>
      </c>
      <c r="M396" s="12">
        <f t="shared" si="80"/>
        <v>0</v>
      </c>
    </row>
    <row r="397" spans="1:13">
      <c r="A397" s="21" t="s">
        <v>32</v>
      </c>
      <c r="B397" s="22">
        <f t="shared" si="73"/>
        <v>3</v>
      </c>
      <c r="C397" s="22"/>
      <c r="D397" s="22"/>
      <c r="E397" s="22"/>
      <c r="F397" s="22"/>
      <c r="G397" s="22"/>
      <c r="H397" s="22"/>
      <c r="I397" s="22">
        <v>2</v>
      </c>
      <c r="K397" s="12">
        <f t="shared" si="78"/>
        <v>0</v>
      </c>
      <c r="L397" s="12">
        <f t="shared" si="79"/>
        <v>0</v>
      </c>
      <c r="M397" s="12">
        <f t="shared" si="80"/>
        <v>0.66666666666666663</v>
      </c>
    </row>
    <row r="398" spans="1:13">
      <c r="A398" s="21" t="s">
        <v>18</v>
      </c>
      <c r="B398" s="22">
        <f t="shared" si="73"/>
        <v>3</v>
      </c>
      <c r="C398" s="22"/>
      <c r="D398" s="22"/>
      <c r="E398" s="22"/>
      <c r="F398" s="22"/>
      <c r="G398" s="22"/>
      <c r="H398" s="22"/>
      <c r="I398" s="22"/>
      <c r="K398" s="12">
        <f t="shared" si="78"/>
        <v>0</v>
      </c>
      <c r="L398" s="12">
        <f t="shared" si="79"/>
        <v>0</v>
      </c>
      <c r="M398" s="12">
        <f t="shared" si="80"/>
        <v>0</v>
      </c>
    </row>
    <row r="399" spans="1:13">
      <c r="A399" s="21" t="s">
        <v>34</v>
      </c>
      <c r="B399" s="22">
        <f t="shared" si="73"/>
        <v>1</v>
      </c>
      <c r="C399" s="22"/>
      <c r="D399" s="22"/>
      <c r="E399" s="22"/>
      <c r="F399" s="22"/>
      <c r="G399" s="22"/>
      <c r="H399" s="22"/>
      <c r="I399" s="22"/>
      <c r="K399" s="12">
        <f t="shared" si="78"/>
        <v>0</v>
      </c>
      <c r="L399" s="12">
        <f t="shared" si="79"/>
        <v>0</v>
      </c>
      <c r="M399" s="12">
        <f t="shared" si="80"/>
        <v>0</v>
      </c>
    </row>
    <row r="400" spans="1:13">
      <c r="A400" s="21" t="s">
        <v>15</v>
      </c>
      <c r="B400" s="22">
        <f t="shared" si="73"/>
        <v>2</v>
      </c>
      <c r="C400" s="22"/>
      <c r="D400" s="22"/>
      <c r="E400" s="22"/>
      <c r="F400" s="22"/>
      <c r="G400" s="22"/>
      <c r="H400" s="22"/>
      <c r="I400" s="22"/>
      <c r="K400" s="12">
        <f t="shared" si="78"/>
        <v>0</v>
      </c>
      <c r="L400" s="12">
        <f t="shared" si="79"/>
        <v>0</v>
      </c>
      <c r="M400" s="12">
        <f t="shared" si="80"/>
        <v>0</v>
      </c>
    </row>
    <row r="401" spans="1:13">
      <c r="A401" s="21" t="s">
        <v>63</v>
      </c>
      <c r="B401" s="22">
        <f t="shared" si="73"/>
        <v>3</v>
      </c>
      <c r="C401" s="22"/>
      <c r="D401" s="22"/>
      <c r="E401" s="22"/>
      <c r="F401" s="22"/>
      <c r="G401" s="22"/>
      <c r="H401" s="22">
        <v>1</v>
      </c>
      <c r="I401" s="22">
        <v>1</v>
      </c>
      <c r="K401" s="12">
        <f t="shared" si="78"/>
        <v>0</v>
      </c>
      <c r="L401" s="12">
        <f t="shared" si="79"/>
        <v>0.33333333333333331</v>
      </c>
      <c r="M401" s="12">
        <f t="shared" si="80"/>
        <v>0.33333333333333331</v>
      </c>
    </row>
    <row r="402" spans="1:13">
      <c r="A402" s="21" t="s">
        <v>29</v>
      </c>
      <c r="B402" s="22">
        <f t="shared" si="73"/>
        <v>0</v>
      </c>
      <c r="C402" s="22"/>
      <c r="D402" s="22"/>
      <c r="E402" s="22"/>
      <c r="F402" s="22"/>
      <c r="G402" s="22"/>
      <c r="H402" s="22"/>
      <c r="I402" s="22"/>
      <c r="K402" s="61"/>
      <c r="L402" s="61"/>
      <c r="M402" s="61"/>
    </row>
    <row r="403" spans="1:13">
      <c r="A403" s="21" t="s">
        <v>2</v>
      </c>
      <c r="B403" s="22">
        <f t="shared" si="73"/>
        <v>3</v>
      </c>
      <c r="C403" s="22"/>
      <c r="D403" s="22"/>
      <c r="E403" s="22"/>
      <c r="F403" s="22"/>
      <c r="G403" s="22"/>
      <c r="H403" s="22"/>
      <c r="I403" s="22"/>
      <c r="K403" s="12">
        <f t="shared" ref="K403:K416" si="81">+G403/$B403</f>
        <v>0</v>
      </c>
      <c r="L403" s="12">
        <f t="shared" ref="L403:L416" si="82">+H403/$B403</f>
        <v>0</v>
      </c>
      <c r="M403" s="12">
        <f t="shared" ref="M403:M416" si="83">+I403/$B403</f>
        <v>0</v>
      </c>
    </row>
    <row r="404" spans="1:13">
      <c r="A404" s="21" t="s">
        <v>52</v>
      </c>
      <c r="B404" s="22">
        <f t="shared" si="73"/>
        <v>2</v>
      </c>
      <c r="C404" s="22"/>
      <c r="D404" s="22"/>
      <c r="E404" s="22"/>
      <c r="F404" s="22"/>
      <c r="G404" s="22"/>
      <c r="H404" s="22"/>
      <c r="I404" s="22"/>
      <c r="K404" s="12">
        <f t="shared" si="81"/>
        <v>0</v>
      </c>
      <c r="L404" s="12">
        <f t="shared" si="82"/>
        <v>0</v>
      </c>
      <c r="M404" s="12">
        <f t="shared" si="83"/>
        <v>0</v>
      </c>
    </row>
    <row r="405" spans="1:13">
      <c r="A405" s="21" t="s">
        <v>42</v>
      </c>
      <c r="B405" s="22">
        <f t="shared" si="73"/>
        <v>4</v>
      </c>
      <c r="C405" s="22"/>
      <c r="D405" s="22"/>
      <c r="E405" s="22"/>
      <c r="F405" s="22"/>
      <c r="G405" s="22">
        <v>1</v>
      </c>
      <c r="H405" s="22">
        <v>1</v>
      </c>
      <c r="I405" s="22"/>
      <c r="K405" s="12">
        <f t="shared" si="81"/>
        <v>0.25</v>
      </c>
      <c r="L405" s="12">
        <f t="shared" si="82"/>
        <v>0.25</v>
      </c>
      <c r="M405" s="12">
        <f t="shared" si="83"/>
        <v>0</v>
      </c>
    </row>
    <row r="406" spans="1:13">
      <c r="A406" s="21" t="s">
        <v>40</v>
      </c>
      <c r="B406" s="22">
        <f t="shared" si="73"/>
        <v>4</v>
      </c>
      <c r="C406" s="22"/>
      <c r="D406" s="22"/>
      <c r="E406" s="22"/>
      <c r="F406" s="22"/>
      <c r="G406" s="22"/>
      <c r="H406" s="22"/>
      <c r="I406" s="22">
        <v>2</v>
      </c>
      <c r="K406" s="12">
        <f t="shared" si="81"/>
        <v>0</v>
      </c>
      <c r="L406" s="12">
        <f t="shared" si="82"/>
        <v>0</v>
      </c>
      <c r="M406" s="12">
        <f t="shared" si="83"/>
        <v>0.5</v>
      </c>
    </row>
    <row r="407" spans="1:13">
      <c r="A407" s="21" t="s">
        <v>60</v>
      </c>
      <c r="B407" s="22">
        <f t="shared" si="73"/>
        <v>4</v>
      </c>
      <c r="C407" s="22"/>
      <c r="D407" s="22"/>
      <c r="E407" s="22"/>
      <c r="F407" s="22"/>
      <c r="G407" s="22">
        <v>2</v>
      </c>
      <c r="H407" s="22">
        <v>1</v>
      </c>
      <c r="I407" s="22"/>
      <c r="K407" s="12">
        <f t="shared" si="81"/>
        <v>0.5</v>
      </c>
      <c r="L407" s="12">
        <f t="shared" si="82"/>
        <v>0.25</v>
      </c>
      <c r="M407" s="12">
        <f t="shared" si="83"/>
        <v>0</v>
      </c>
    </row>
    <row r="408" spans="1:13">
      <c r="A408" s="21" t="s">
        <v>21</v>
      </c>
      <c r="B408" s="22">
        <f t="shared" si="73"/>
        <v>84</v>
      </c>
      <c r="C408" s="22"/>
      <c r="D408" s="22"/>
      <c r="E408" s="22"/>
      <c r="F408" s="22"/>
      <c r="G408" s="22">
        <v>1</v>
      </c>
      <c r="H408" s="22">
        <v>53</v>
      </c>
      <c r="I408" s="22">
        <v>5</v>
      </c>
      <c r="K408" s="12">
        <f t="shared" si="81"/>
        <v>1.1904761904761904E-2</v>
      </c>
      <c r="L408" s="12">
        <f t="shared" si="82"/>
        <v>0.63095238095238093</v>
      </c>
      <c r="M408" s="12">
        <f t="shared" si="83"/>
        <v>5.9523809523809521E-2</v>
      </c>
    </row>
    <row r="409" spans="1:13">
      <c r="A409" s="21" t="s">
        <v>51</v>
      </c>
      <c r="B409" s="22">
        <f t="shared" si="73"/>
        <v>1</v>
      </c>
      <c r="C409" s="22"/>
      <c r="D409" s="22"/>
      <c r="E409" s="22"/>
      <c r="F409" s="22"/>
      <c r="G409" s="22"/>
      <c r="H409" s="22"/>
      <c r="I409" s="22"/>
      <c r="K409" s="12">
        <f t="shared" si="81"/>
        <v>0</v>
      </c>
      <c r="L409" s="12">
        <f t="shared" si="82"/>
        <v>0</v>
      </c>
      <c r="M409" s="12">
        <f t="shared" si="83"/>
        <v>0</v>
      </c>
    </row>
    <row r="410" spans="1:13">
      <c r="A410" s="21" t="s">
        <v>73</v>
      </c>
      <c r="B410" s="22">
        <f t="shared" si="73"/>
        <v>18</v>
      </c>
      <c r="C410" s="22"/>
      <c r="D410" s="22"/>
      <c r="E410" s="22"/>
      <c r="F410" s="22"/>
      <c r="G410" s="22"/>
      <c r="H410" s="22"/>
      <c r="I410" s="22"/>
      <c r="K410" s="12">
        <f t="shared" si="81"/>
        <v>0</v>
      </c>
      <c r="L410" s="12">
        <f t="shared" si="82"/>
        <v>0</v>
      </c>
      <c r="M410" s="12">
        <f t="shared" si="83"/>
        <v>0</v>
      </c>
    </row>
    <row r="411" spans="1:13">
      <c r="A411" s="21" t="s">
        <v>17</v>
      </c>
      <c r="B411" s="22">
        <f t="shared" si="73"/>
        <v>3</v>
      </c>
      <c r="C411" s="22"/>
      <c r="D411" s="22"/>
      <c r="E411" s="22"/>
      <c r="F411" s="22"/>
      <c r="G411" s="22"/>
      <c r="H411" s="22">
        <v>1</v>
      </c>
      <c r="I411" s="22"/>
      <c r="K411" s="12">
        <f t="shared" si="81"/>
        <v>0</v>
      </c>
      <c r="L411" s="12">
        <f t="shared" si="82"/>
        <v>0.33333333333333331</v>
      </c>
      <c r="M411" s="12">
        <f t="shared" si="83"/>
        <v>0</v>
      </c>
    </row>
    <row r="412" spans="1:13">
      <c r="A412" s="21" t="s">
        <v>27</v>
      </c>
      <c r="B412" s="22">
        <f t="shared" si="73"/>
        <v>2</v>
      </c>
      <c r="C412" s="22"/>
      <c r="D412" s="22"/>
      <c r="E412" s="22"/>
      <c r="F412" s="22"/>
      <c r="G412" s="22"/>
      <c r="H412" s="22"/>
      <c r="I412" s="22">
        <v>1</v>
      </c>
      <c r="K412" s="12">
        <f t="shared" si="81"/>
        <v>0</v>
      </c>
      <c r="L412" s="12">
        <f t="shared" si="82"/>
        <v>0</v>
      </c>
      <c r="M412" s="12">
        <f t="shared" si="83"/>
        <v>0.5</v>
      </c>
    </row>
    <row r="413" spans="1:13">
      <c r="A413" s="21" t="s">
        <v>44</v>
      </c>
      <c r="B413" s="22">
        <f t="shared" si="73"/>
        <v>2</v>
      </c>
      <c r="C413" s="22"/>
      <c r="D413" s="22"/>
      <c r="E413" s="22"/>
      <c r="F413" s="22"/>
      <c r="G413" s="22"/>
      <c r="H413" s="22"/>
      <c r="I413" s="22"/>
      <c r="K413" s="12">
        <f t="shared" si="81"/>
        <v>0</v>
      </c>
      <c r="L413" s="12">
        <f t="shared" si="82"/>
        <v>0</v>
      </c>
      <c r="M413" s="12">
        <f t="shared" si="83"/>
        <v>0</v>
      </c>
    </row>
    <row r="414" spans="1:13">
      <c r="A414" s="21" t="s">
        <v>54</v>
      </c>
      <c r="B414" s="22">
        <f t="shared" si="73"/>
        <v>2</v>
      </c>
      <c r="C414" s="22"/>
      <c r="D414" s="22"/>
      <c r="E414" s="22"/>
      <c r="F414" s="22"/>
      <c r="G414" s="22"/>
      <c r="H414" s="22"/>
      <c r="I414" s="22"/>
      <c r="K414" s="12">
        <f t="shared" si="81"/>
        <v>0</v>
      </c>
      <c r="L414" s="12">
        <f t="shared" si="82"/>
        <v>0</v>
      </c>
      <c r="M414" s="12">
        <f t="shared" si="83"/>
        <v>0</v>
      </c>
    </row>
    <row r="415" spans="1:13">
      <c r="A415" s="21" t="s">
        <v>3</v>
      </c>
      <c r="B415" s="22">
        <f t="shared" si="73"/>
        <v>4</v>
      </c>
      <c r="C415" s="22"/>
      <c r="D415" s="22"/>
      <c r="E415" s="22"/>
      <c r="F415" s="22"/>
      <c r="G415" s="22"/>
      <c r="H415" s="22"/>
      <c r="I415" s="22">
        <v>3</v>
      </c>
      <c r="K415" s="12">
        <f t="shared" si="81"/>
        <v>0</v>
      </c>
      <c r="L415" s="12">
        <f t="shared" si="82"/>
        <v>0</v>
      </c>
      <c r="M415" s="12">
        <f t="shared" si="83"/>
        <v>0.75</v>
      </c>
    </row>
    <row r="416" spans="1:13">
      <c r="A416" s="21" t="s">
        <v>1</v>
      </c>
      <c r="B416" s="22">
        <f t="shared" si="73"/>
        <v>29</v>
      </c>
      <c r="C416" s="22"/>
      <c r="D416" s="22"/>
      <c r="E416" s="22"/>
      <c r="F416" s="22"/>
      <c r="G416" s="22"/>
      <c r="H416" s="22"/>
      <c r="I416" s="22"/>
      <c r="K416" s="12">
        <f t="shared" si="81"/>
        <v>0</v>
      </c>
      <c r="L416" s="12">
        <f t="shared" si="82"/>
        <v>0</v>
      </c>
      <c r="M416" s="12">
        <f t="shared" si="83"/>
        <v>0</v>
      </c>
    </row>
    <row r="417" spans="1:17">
      <c r="A417" s="21"/>
      <c r="B417" s="22"/>
      <c r="C417" s="22"/>
      <c r="D417" s="22"/>
      <c r="E417" s="22"/>
      <c r="F417" s="22"/>
      <c r="G417" s="22"/>
      <c r="K417" s="12"/>
      <c r="L417" s="12"/>
      <c r="M417" s="12"/>
      <c r="O417" s="12"/>
      <c r="P417" s="12"/>
      <c r="Q417" s="12"/>
    </row>
    <row r="418" spans="1:17">
      <c r="A418" s="21"/>
      <c r="B418" s="22"/>
      <c r="C418" s="22"/>
      <c r="D418" s="22"/>
      <c r="E418" s="22"/>
      <c r="F418" s="22"/>
      <c r="G418" s="22"/>
      <c r="K418" s="12"/>
      <c r="L418" s="12"/>
      <c r="M418" s="12"/>
      <c r="N418" s="12"/>
      <c r="O418" s="12"/>
    </row>
    <row r="419" spans="1:17">
      <c r="A419" s="21"/>
      <c r="B419" s="22"/>
      <c r="C419" s="22"/>
      <c r="D419" s="22"/>
      <c r="E419" s="22"/>
      <c r="F419" s="22"/>
      <c r="G419" s="22"/>
      <c r="K419" s="12"/>
      <c r="L419" s="12"/>
      <c r="M419" s="12"/>
      <c r="N419" s="12"/>
      <c r="O419" s="12"/>
    </row>
    <row r="420" spans="1:17">
      <c r="A420" s="21"/>
      <c r="B420" s="22"/>
      <c r="C420" s="22"/>
      <c r="D420" s="22"/>
      <c r="E420" s="22"/>
      <c r="F420" s="22"/>
      <c r="G420" s="22"/>
      <c r="K420" s="12"/>
      <c r="L420" s="12"/>
      <c r="M420" s="12"/>
      <c r="N420" s="12"/>
      <c r="O420" s="12"/>
    </row>
    <row r="421" spans="1:17">
      <c r="A421" s="26" t="s">
        <v>129</v>
      </c>
      <c r="C421" t="s">
        <v>130</v>
      </c>
    </row>
    <row r="422" spans="1:17">
      <c r="A422">
        <v>2016</v>
      </c>
      <c r="B422" t="s">
        <v>131</v>
      </c>
      <c r="C422">
        <v>2014</v>
      </c>
      <c r="D422">
        <v>2015</v>
      </c>
      <c r="E422">
        <v>2016</v>
      </c>
      <c r="F422">
        <v>2017</v>
      </c>
      <c r="G422">
        <v>2018</v>
      </c>
      <c r="H422" t="s">
        <v>202</v>
      </c>
      <c r="I422" t="s">
        <v>203</v>
      </c>
      <c r="K422" t="s">
        <v>132</v>
      </c>
      <c r="L422" t="s">
        <v>133</v>
      </c>
    </row>
    <row r="423" spans="1:17">
      <c r="A423" s="21" t="s">
        <v>37</v>
      </c>
      <c r="B423" s="22">
        <f>+H2</f>
        <v>2</v>
      </c>
      <c r="C423" s="22"/>
      <c r="D423" s="22"/>
      <c r="E423" s="22"/>
      <c r="F423" s="22"/>
      <c r="G423" s="22"/>
      <c r="H423" s="22"/>
      <c r="I423" s="22"/>
      <c r="K423" s="12">
        <f t="shared" ref="K423:K441" si="84">+H423/$B423</f>
        <v>0</v>
      </c>
      <c r="L423" s="12">
        <f t="shared" ref="L423:L441" si="85">+I423/$B423</f>
        <v>0</v>
      </c>
      <c r="M423" s="12"/>
    </row>
    <row r="424" spans="1:17">
      <c r="A424" s="21" t="s">
        <v>11</v>
      </c>
      <c r="B424" s="22">
        <f t="shared" ref="B424:B487" si="86">+H3</f>
        <v>1</v>
      </c>
      <c r="C424" s="22"/>
      <c r="D424" s="22"/>
      <c r="E424" s="22"/>
      <c r="F424" s="22"/>
      <c r="G424" s="22"/>
      <c r="H424" s="22"/>
      <c r="I424" s="22"/>
      <c r="K424" s="12">
        <f t="shared" si="84"/>
        <v>0</v>
      </c>
      <c r="L424" s="12">
        <f t="shared" si="85"/>
        <v>0</v>
      </c>
      <c r="M424" s="12"/>
    </row>
    <row r="425" spans="1:17">
      <c r="A425" s="21" t="s">
        <v>25</v>
      </c>
      <c r="B425" s="22">
        <f t="shared" si="86"/>
        <v>13</v>
      </c>
      <c r="C425" s="22"/>
      <c r="D425" s="22"/>
      <c r="E425" s="22"/>
      <c r="F425" s="22"/>
      <c r="G425" s="22"/>
      <c r="H425" s="22"/>
      <c r="I425" s="22">
        <v>7</v>
      </c>
      <c r="K425" s="12">
        <f t="shared" si="84"/>
        <v>0</v>
      </c>
      <c r="L425" s="12">
        <f t="shared" si="85"/>
        <v>0.53846153846153844</v>
      </c>
      <c r="M425" s="12"/>
    </row>
    <row r="426" spans="1:17">
      <c r="A426" s="48" t="s">
        <v>13</v>
      </c>
      <c r="B426" s="22">
        <f t="shared" si="86"/>
        <v>16</v>
      </c>
      <c r="C426" s="22"/>
      <c r="D426" s="22"/>
      <c r="E426" s="22"/>
      <c r="F426" s="22"/>
      <c r="G426" s="22"/>
      <c r="H426" s="22">
        <v>1</v>
      </c>
      <c r="I426" s="22"/>
      <c r="K426" s="12">
        <f t="shared" si="84"/>
        <v>6.25E-2</v>
      </c>
      <c r="L426" s="12">
        <f t="shared" si="85"/>
        <v>0</v>
      </c>
      <c r="M426" s="12"/>
    </row>
    <row r="427" spans="1:17">
      <c r="A427" s="21" t="s">
        <v>33</v>
      </c>
      <c r="B427" s="22">
        <f t="shared" si="86"/>
        <v>3</v>
      </c>
      <c r="C427" s="22"/>
      <c r="D427" s="22"/>
      <c r="E427" s="22"/>
      <c r="F427" s="22"/>
      <c r="G427" s="22"/>
      <c r="H427" s="22"/>
      <c r="I427" s="22"/>
      <c r="K427" s="12">
        <f t="shared" si="84"/>
        <v>0</v>
      </c>
      <c r="L427" s="12">
        <f t="shared" si="85"/>
        <v>0</v>
      </c>
      <c r="M427" s="12"/>
    </row>
    <row r="428" spans="1:17">
      <c r="A428" s="21" t="s">
        <v>58</v>
      </c>
      <c r="B428" s="22">
        <f t="shared" si="86"/>
        <v>24</v>
      </c>
      <c r="C428" s="22"/>
      <c r="D428" s="22"/>
      <c r="E428" s="22"/>
      <c r="F428" s="22"/>
      <c r="G428" s="22"/>
      <c r="H428" s="22"/>
      <c r="I428" s="22">
        <v>1</v>
      </c>
      <c r="K428" s="12">
        <f t="shared" si="84"/>
        <v>0</v>
      </c>
      <c r="L428" s="12">
        <f t="shared" si="85"/>
        <v>4.1666666666666664E-2</v>
      </c>
      <c r="M428" s="12"/>
    </row>
    <row r="429" spans="1:17">
      <c r="A429" s="21" t="s">
        <v>31</v>
      </c>
      <c r="B429" s="22">
        <f t="shared" si="86"/>
        <v>6</v>
      </c>
      <c r="C429" s="22"/>
      <c r="D429" s="22"/>
      <c r="E429" s="22"/>
      <c r="F429" s="22"/>
      <c r="G429" s="22"/>
      <c r="H429" s="22"/>
      <c r="I429" s="22">
        <v>5</v>
      </c>
      <c r="K429" s="12">
        <f t="shared" si="84"/>
        <v>0</v>
      </c>
      <c r="L429" s="12">
        <f t="shared" si="85"/>
        <v>0.83333333333333337</v>
      </c>
      <c r="M429" s="12"/>
    </row>
    <row r="430" spans="1:17">
      <c r="A430" s="21" t="s">
        <v>14</v>
      </c>
      <c r="B430" s="22">
        <f t="shared" si="86"/>
        <v>13</v>
      </c>
      <c r="C430" s="22"/>
      <c r="D430" s="22"/>
      <c r="E430" s="22"/>
      <c r="F430" s="22"/>
      <c r="G430" s="22"/>
      <c r="H430" s="22"/>
      <c r="I430" s="22"/>
      <c r="K430" s="12">
        <f t="shared" si="84"/>
        <v>0</v>
      </c>
      <c r="L430" s="12">
        <f t="shared" si="85"/>
        <v>0</v>
      </c>
      <c r="M430" s="12"/>
    </row>
    <row r="431" spans="1:17">
      <c r="A431" s="21" t="s">
        <v>5</v>
      </c>
      <c r="B431" s="22">
        <f t="shared" si="86"/>
        <v>11</v>
      </c>
      <c r="C431" s="22"/>
      <c r="D431" s="22"/>
      <c r="E431" s="22"/>
      <c r="F431" s="22"/>
      <c r="G431" s="22"/>
      <c r="H431" s="22"/>
      <c r="I431" s="22"/>
      <c r="K431" s="12">
        <f t="shared" si="84"/>
        <v>0</v>
      </c>
      <c r="L431" s="12">
        <f t="shared" si="85"/>
        <v>0</v>
      </c>
      <c r="M431" s="12"/>
    </row>
    <row r="432" spans="1:17">
      <c r="A432" s="21" t="s">
        <v>30</v>
      </c>
      <c r="B432" s="22">
        <f t="shared" si="86"/>
        <v>3</v>
      </c>
      <c r="C432" s="22"/>
      <c r="D432" s="22"/>
      <c r="E432" s="22"/>
      <c r="F432" s="22"/>
      <c r="G432" s="22"/>
      <c r="H432" s="22"/>
      <c r="I432" s="22">
        <v>2</v>
      </c>
      <c r="K432" s="12">
        <f t="shared" si="84"/>
        <v>0</v>
      </c>
      <c r="L432" s="12">
        <f t="shared" si="85"/>
        <v>0.66666666666666663</v>
      </c>
      <c r="M432" s="12"/>
    </row>
    <row r="433" spans="1:13">
      <c r="A433" s="21" t="s">
        <v>67</v>
      </c>
      <c r="B433" s="22">
        <f t="shared" si="86"/>
        <v>6</v>
      </c>
      <c r="C433" s="22"/>
      <c r="D433" s="22"/>
      <c r="E433" s="22"/>
      <c r="F433" s="22"/>
      <c r="G433" s="22"/>
      <c r="H433" s="22"/>
      <c r="I433" s="22">
        <v>2</v>
      </c>
      <c r="K433" s="12">
        <f t="shared" si="84"/>
        <v>0</v>
      </c>
      <c r="L433" s="12">
        <f t="shared" si="85"/>
        <v>0.33333333333333331</v>
      </c>
      <c r="M433" s="12"/>
    </row>
    <row r="434" spans="1:13">
      <c r="A434" s="21" t="s">
        <v>19</v>
      </c>
      <c r="B434" s="22">
        <f t="shared" si="86"/>
        <v>5</v>
      </c>
      <c r="C434" s="22"/>
      <c r="D434" s="22"/>
      <c r="E434" s="22"/>
      <c r="F434" s="22"/>
      <c r="G434" s="22"/>
      <c r="H434" s="22"/>
      <c r="I434" s="22"/>
      <c r="K434" s="12">
        <f t="shared" si="84"/>
        <v>0</v>
      </c>
      <c r="L434" s="12">
        <f t="shared" si="85"/>
        <v>0</v>
      </c>
      <c r="M434" s="12"/>
    </row>
    <row r="435" spans="1:13">
      <c r="A435" s="21" t="s">
        <v>20</v>
      </c>
      <c r="B435" s="22">
        <f t="shared" si="86"/>
        <v>9</v>
      </c>
      <c r="C435" s="22"/>
      <c r="D435" s="22"/>
      <c r="E435" s="22"/>
      <c r="F435" s="22"/>
      <c r="G435" s="22"/>
      <c r="H435" s="22"/>
      <c r="I435" s="22">
        <v>1</v>
      </c>
      <c r="K435" s="12">
        <f t="shared" si="84"/>
        <v>0</v>
      </c>
      <c r="L435" s="12">
        <f t="shared" si="85"/>
        <v>0.1111111111111111</v>
      </c>
      <c r="M435" s="12"/>
    </row>
    <row r="436" spans="1:13">
      <c r="A436" s="21" t="s">
        <v>64</v>
      </c>
      <c r="B436" s="22">
        <f t="shared" si="86"/>
        <v>1</v>
      </c>
      <c r="C436" s="22"/>
      <c r="D436" s="22"/>
      <c r="E436" s="22"/>
      <c r="F436" s="22"/>
      <c r="G436" s="22"/>
      <c r="H436" s="22"/>
      <c r="I436" s="22"/>
      <c r="K436" s="12">
        <f t="shared" si="84"/>
        <v>0</v>
      </c>
      <c r="L436" s="12">
        <f t="shared" si="85"/>
        <v>0</v>
      </c>
      <c r="M436" s="12"/>
    </row>
    <row r="437" spans="1:13">
      <c r="A437" s="21" t="s">
        <v>71</v>
      </c>
      <c r="B437" s="22">
        <f t="shared" si="86"/>
        <v>5</v>
      </c>
      <c r="C437" s="22"/>
      <c r="D437" s="22"/>
      <c r="E437" s="22"/>
      <c r="F437" s="22"/>
      <c r="G437" s="22"/>
      <c r="H437" s="22"/>
      <c r="I437" s="22"/>
      <c r="K437" s="12">
        <f t="shared" si="84"/>
        <v>0</v>
      </c>
      <c r="L437" s="12">
        <f t="shared" si="85"/>
        <v>0</v>
      </c>
      <c r="M437" s="12"/>
    </row>
    <row r="438" spans="1:13">
      <c r="A438" s="21" t="s">
        <v>50</v>
      </c>
      <c r="B438" s="22">
        <f t="shared" si="86"/>
        <v>1</v>
      </c>
      <c r="C438" s="22"/>
      <c r="D438" s="22"/>
      <c r="E438" s="22"/>
      <c r="F438" s="22"/>
      <c r="G438" s="22"/>
      <c r="H438" s="22"/>
      <c r="I438" s="22"/>
      <c r="K438" s="12">
        <f t="shared" si="84"/>
        <v>0</v>
      </c>
      <c r="L438" s="12">
        <f t="shared" si="85"/>
        <v>0</v>
      </c>
      <c r="M438" s="12"/>
    </row>
    <row r="439" spans="1:13">
      <c r="A439" s="21" t="s">
        <v>7</v>
      </c>
      <c r="B439" s="22">
        <f t="shared" si="86"/>
        <v>2</v>
      </c>
      <c r="C439" s="22"/>
      <c r="D439" s="22"/>
      <c r="E439" s="22"/>
      <c r="F439" s="22"/>
      <c r="G439" s="22"/>
      <c r="H439" s="22"/>
      <c r="I439" s="22"/>
      <c r="K439" s="12">
        <f t="shared" si="84"/>
        <v>0</v>
      </c>
      <c r="L439" s="12">
        <f t="shared" si="85"/>
        <v>0</v>
      </c>
      <c r="M439" s="12"/>
    </row>
    <row r="440" spans="1:13">
      <c r="A440" s="21" t="s">
        <v>8</v>
      </c>
      <c r="B440" s="22">
        <f t="shared" si="86"/>
        <v>24</v>
      </c>
      <c r="C440" s="22"/>
      <c r="D440" s="22"/>
      <c r="E440" s="22"/>
      <c r="F440" s="22"/>
      <c r="G440" s="22"/>
      <c r="H440" s="22">
        <v>1</v>
      </c>
      <c r="I440" s="22">
        <v>2</v>
      </c>
      <c r="K440" s="12">
        <f t="shared" si="84"/>
        <v>4.1666666666666664E-2</v>
      </c>
      <c r="L440" s="12">
        <f t="shared" si="85"/>
        <v>8.3333333333333329E-2</v>
      </c>
      <c r="M440" s="12"/>
    </row>
    <row r="441" spans="1:13">
      <c r="A441" s="21" t="s">
        <v>72</v>
      </c>
      <c r="B441" s="22">
        <f t="shared" si="86"/>
        <v>2</v>
      </c>
      <c r="C441" s="22"/>
      <c r="D441" s="22"/>
      <c r="E441" s="22"/>
      <c r="F441" s="22"/>
      <c r="G441" s="22"/>
      <c r="H441" s="22"/>
      <c r="I441" s="22"/>
      <c r="K441" s="12">
        <f t="shared" si="84"/>
        <v>0</v>
      </c>
      <c r="L441" s="12">
        <f t="shared" si="85"/>
        <v>0</v>
      </c>
      <c r="M441" s="12"/>
    </row>
    <row r="442" spans="1:13">
      <c r="A442" s="21" t="s">
        <v>53</v>
      </c>
      <c r="B442" s="22">
        <f t="shared" si="86"/>
        <v>0</v>
      </c>
      <c r="C442" s="22"/>
      <c r="D442" s="22"/>
      <c r="E442" s="22"/>
      <c r="F442" s="22"/>
      <c r="G442" s="22"/>
      <c r="H442" s="22"/>
      <c r="I442" s="22"/>
      <c r="K442" s="61"/>
      <c r="L442" s="61"/>
      <c r="M442" s="12"/>
    </row>
    <row r="443" spans="1:13">
      <c r="A443" s="21" t="s">
        <v>49</v>
      </c>
      <c r="B443" s="22">
        <f t="shared" si="86"/>
        <v>3</v>
      </c>
      <c r="C443" s="22"/>
      <c r="D443" s="22"/>
      <c r="E443" s="22"/>
      <c r="F443" s="22"/>
      <c r="G443" s="22"/>
      <c r="H443" s="22"/>
      <c r="I443" s="22"/>
      <c r="K443" s="12">
        <f t="shared" ref="K443:L447" si="87">+H443/$B443</f>
        <v>0</v>
      </c>
      <c r="L443" s="12">
        <f t="shared" si="87"/>
        <v>0</v>
      </c>
      <c r="M443" s="12"/>
    </row>
    <row r="444" spans="1:13">
      <c r="A444" s="21" t="s">
        <v>43</v>
      </c>
      <c r="B444" s="22">
        <f t="shared" si="86"/>
        <v>4</v>
      </c>
      <c r="C444" s="22"/>
      <c r="D444" s="22"/>
      <c r="E444" s="22"/>
      <c r="F444" s="22"/>
      <c r="G444" s="22"/>
      <c r="H444" s="22"/>
      <c r="I444" s="22"/>
      <c r="K444" s="12">
        <f t="shared" si="87"/>
        <v>0</v>
      </c>
      <c r="L444" s="12">
        <f t="shared" si="87"/>
        <v>0</v>
      </c>
      <c r="M444" s="12"/>
    </row>
    <row r="445" spans="1:13">
      <c r="A445" s="21" t="s">
        <v>36</v>
      </c>
      <c r="B445" s="22">
        <f t="shared" si="86"/>
        <v>3</v>
      </c>
      <c r="C445" s="22"/>
      <c r="D445" s="22"/>
      <c r="E445" s="22"/>
      <c r="F445" s="22"/>
      <c r="G445" s="22"/>
      <c r="H445" s="22"/>
      <c r="I445" s="22"/>
      <c r="K445" s="12">
        <f t="shared" si="87"/>
        <v>0</v>
      </c>
      <c r="L445" s="12">
        <f t="shared" si="87"/>
        <v>0</v>
      </c>
      <c r="M445" s="12"/>
    </row>
    <row r="446" spans="1:13">
      <c r="A446" s="21" t="s">
        <v>24</v>
      </c>
      <c r="B446" s="22">
        <f t="shared" si="86"/>
        <v>2</v>
      </c>
      <c r="C446" s="22"/>
      <c r="D446" s="22"/>
      <c r="E446" s="22"/>
      <c r="F446" s="22"/>
      <c r="G446" s="22"/>
      <c r="H446" s="22"/>
      <c r="I446" s="22"/>
      <c r="K446" s="12">
        <f t="shared" si="87"/>
        <v>0</v>
      </c>
      <c r="L446" s="12">
        <f t="shared" si="87"/>
        <v>0</v>
      </c>
      <c r="M446" s="12"/>
    </row>
    <row r="447" spans="1:13">
      <c r="A447" s="21" t="s">
        <v>10</v>
      </c>
      <c r="B447" s="22">
        <f t="shared" si="86"/>
        <v>16</v>
      </c>
      <c r="C447" s="22"/>
      <c r="D447" s="22"/>
      <c r="E447" s="22"/>
      <c r="F447" s="22"/>
      <c r="G447" s="22"/>
      <c r="H447" s="22"/>
      <c r="I447" s="22"/>
      <c r="K447" s="12">
        <f t="shared" si="87"/>
        <v>0</v>
      </c>
      <c r="L447" s="12">
        <f t="shared" si="87"/>
        <v>0</v>
      </c>
      <c r="M447" s="12"/>
    </row>
    <row r="448" spans="1:13">
      <c r="A448" s="21" t="s">
        <v>46</v>
      </c>
      <c r="B448" s="22">
        <f t="shared" si="86"/>
        <v>0</v>
      </c>
      <c r="C448" s="22"/>
      <c r="D448" s="22"/>
      <c r="E448" s="22"/>
      <c r="F448" s="22"/>
      <c r="G448" s="22"/>
      <c r="H448" s="22"/>
      <c r="I448" s="22"/>
      <c r="K448" s="61"/>
      <c r="L448" s="61"/>
      <c r="M448" s="12"/>
    </row>
    <row r="449" spans="1:13">
      <c r="A449" s="21" t="s">
        <v>6</v>
      </c>
      <c r="B449" s="22">
        <f t="shared" si="86"/>
        <v>7</v>
      </c>
      <c r="C449" s="22"/>
      <c r="D449" s="22"/>
      <c r="E449" s="22"/>
      <c r="F449" s="22"/>
      <c r="G449" s="22"/>
      <c r="H449" s="22"/>
      <c r="I449" s="22">
        <v>6</v>
      </c>
      <c r="K449" s="12">
        <f t="shared" ref="K449:K464" si="88">+H449/$B449</f>
        <v>0</v>
      </c>
      <c r="L449" s="12">
        <f t="shared" ref="L449:L464" si="89">+I449/$B449</f>
        <v>0.8571428571428571</v>
      </c>
      <c r="M449" s="12"/>
    </row>
    <row r="450" spans="1:13">
      <c r="A450" s="21" t="s">
        <v>12</v>
      </c>
      <c r="B450" s="22">
        <f t="shared" si="86"/>
        <v>8</v>
      </c>
      <c r="C450" s="22"/>
      <c r="D450" s="22"/>
      <c r="E450" s="22"/>
      <c r="F450" s="22"/>
      <c r="G450" s="22"/>
      <c r="H450" s="22"/>
      <c r="I450" s="22">
        <v>5</v>
      </c>
      <c r="K450" s="12">
        <f t="shared" si="88"/>
        <v>0</v>
      </c>
      <c r="L450" s="12">
        <f t="shared" si="89"/>
        <v>0.625</v>
      </c>
      <c r="M450" s="12"/>
    </row>
    <row r="451" spans="1:13">
      <c r="A451" s="21" t="s">
        <v>47</v>
      </c>
      <c r="B451" s="22">
        <f t="shared" si="86"/>
        <v>2</v>
      </c>
      <c r="C451" s="22"/>
      <c r="D451" s="22"/>
      <c r="E451" s="22"/>
      <c r="F451" s="22"/>
      <c r="G451" s="22"/>
      <c r="H451" s="22"/>
      <c r="I451" s="22"/>
      <c r="K451" s="12">
        <f t="shared" si="88"/>
        <v>0</v>
      </c>
      <c r="L451" s="12">
        <f t="shared" si="89"/>
        <v>0</v>
      </c>
      <c r="M451" s="12"/>
    </row>
    <row r="452" spans="1:13">
      <c r="A452" s="21" t="s">
        <v>39</v>
      </c>
      <c r="B452" s="22">
        <f t="shared" si="86"/>
        <v>2</v>
      </c>
      <c r="C452" s="22"/>
      <c r="D452" s="22"/>
      <c r="E452" s="22"/>
      <c r="F452" s="22"/>
      <c r="G452" s="22"/>
      <c r="H452" s="22"/>
      <c r="I452" s="22"/>
      <c r="K452" s="12">
        <f t="shared" si="88"/>
        <v>0</v>
      </c>
      <c r="L452" s="12">
        <f t="shared" si="89"/>
        <v>0</v>
      </c>
      <c r="M452" s="12"/>
    </row>
    <row r="453" spans="1:13">
      <c r="A453" s="21" t="s">
        <v>62</v>
      </c>
      <c r="B453" s="22">
        <f t="shared" si="86"/>
        <v>3</v>
      </c>
      <c r="C453" s="22"/>
      <c r="D453" s="22"/>
      <c r="E453" s="22"/>
      <c r="F453" s="22"/>
      <c r="G453" s="22"/>
      <c r="H453" s="22"/>
      <c r="I453" s="22">
        <v>1</v>
      </c>
      <c r="K453" s="12">
        <f t="shared" si="88"/>
        <v>0</v>
      </c>
      <c r="L453" s="12">
        <f t="shared" si="89"/>
        <v>0.33333333333333331</v>
      </c>
      <c r="M453" s="12"/>
    </row>
    <row r="454" spans="1:13">
      <c r="A454" s="21" t="s">
        <v>38</v>
      </c>
      <c r="B454" s="22">
        <f t="shared" si="86"/>
        <v>7</v>
      </c>
      <c r="C454" s="22"/>
      <c r="D454" s="22"/>
      <c r="E454" s="22"/>
      <c r="F454" s="22"/>
      <c r="G454" s="22"/>
      <c r="H454" s="22"/>
      <c r="I454" s="22"/>
      <c r="K454" s="12">
        <f t="shared" si="88"/>
        <v>0</v>
      </c>
      <c r="L454" s="12">
        <f t="shared" si="89"/>
        <v>0</v>
      </c>
      <c r="M454" s="12"/>
    </row>
    <row r="455" spans="1:13">
      <c r="A455" s="21" t="s">
        <v>9</v>
      </c>
      <c r="B455" s="22">
        <f t="shared" si="86"/>
        <v>10</v>
      </c>
      <c r="C455" s="22"/>
      <c r="D455" s="22"/>
      <c r="E455" s="22"/>
      <c r="F455" s="22"/>
      <c r="G455" s="22"/>
      <c r="H455" s="22"/>
      <c r="I455" s="22">
        <v>8</v>
      </c>
      <c r="K455" s="12">
        <f t="shared" si="88"/>
        <v>0</v>
      </c>
      <c r="L455" s="12">
        <f t="shared" si="89"/>
        <v>0.8</v>
      </c>
      <c r="M455" s="12"/>
    </row>
    <row r="456" spans="1:13">
      <c r="A456" s="21" t="s">
        <v>66</v>
      </c>
      <c r="B456" s="22">
        <f t="shared" si="86"/>
        <v>1</v>
      </c>
      <c r="C456" s="22"/>
      <c r="D456" s="22"/>
      <c r="E456" s="22"/>
      <c r="F456" s="22"/>
      <c r="G456" s="22"/>
      <c r="H456" s="22"/>
      <c r="I456" s="22"/>
      <c r="K456" s="12">
        <f t="shared" si="88"/>
        <v>0</v>
      </c>
      <c r="L456" s="12">
        <f t="shared" si="89"/>
        <v>0</v>
      </c>
      <c r="M456" s="12"/>
    </row>
    <row r="457" spans="1:13">
      <c r="A457" s="21" t="s">
        <v>56</v>
      </c>
      <c r="B457" s="22">
        <f t="shared" si="86"/>
        <v>4</v>
      </c>
      <c r="C457" s="22"/>
      <c r="D457" s="22"/>
      <c r="E457" s="22"/>
      <c r="F457" s="22"/>
      <c r="G457" s="22"/>
      <c r="H457" s="22"/>
      <c r="I457" s="22">
        <v>4</v>
      </c>
      <c r="K457" s="12">
        <f t="shared" si="88"/>
        <v>0</v>
      </c>
      <c r="L457" s="12">
        <f t="shared" si="89"/>
        <v>1</v>
      </c>
      <c r="M457" s="12"/>
    </row>
    <row r="458" spans="1:13">
      <c r="A458" s="21" t="s">
        <v>23</v>
      </c>
      <c r="B458" s="22">
        <f t="shared" si="86"/>
        <v>18</v>
      </c>
      <c r="C458" s="22"/>
      <c r="D458" s="22"/>
      <c r="E458" s="22"/>
      <c r="F458" s="22"/>
      <c r="G458" s="22"/>
      <c r="H458" s="22">
        <v>2</v>
      </c>
      <c r="I458" s="22"/>
      <c r="K458" s="12">
        <f t="shared" si="88"/>
        <v>0.1111111111111111</v>
      </c>
      <c r="L458" s="12">
        <f t="shared" si="89"/>
        <v>0</v>
      </c>
      <c r="M458" s="12"/>
    </row>
    <row r="459" spans="1:13">
      <c r="A459" s="21" t="s">
        <v>4</v>
      </c>
      <c r="B459" s="22">
        <f t="shared" si="86"/>
        <v>8</v>
      </c>
      <c r="C459" s="22"/>
      <c r="D459" s="22"/>
      <c r="E459" s="22"/>
      <c r="F459" s="22"/>
      <c r="G459" s="22"/>
      <c r="H459" s="22">
        <v>1</v>
      </c>
      <c r="I459" s="22"/>
      <c r="K459" s="12">
        <f t="shared" si="88"/>
        <v>0.125</v>
      </c>
      <c r="L459" s="12">
        <f t="shared" si="89"/>
        <v>0</v>
      </c>
      <c r="M459" s="12"/>
    </row>
    <row r="460" spans="1:13">
      <c r="A460" s="21" t="s">
        <v>28</v>
      </c>
      <c r="B460" s="22">
        <f t="shared" si="86"/>
        <v>29</v>
      </c>
      <c r="C460" s="22"/>
      <c r="D460" s="22"/>
      <c r="E460" s="22"/>
      <c r="F460" s="22"/>
      <c r="G460" s="22"/>
      <c r="H460" s="22">
        <v>2</v>
      </c>
      <c r="I460" s="22">
        <v>2</v>
      </c>
      <c r="K460" s="12">
        <f t="shared" si="88"/>
        <v>6.8965517241379309E-2</v>
      </c>
      <c r="L460" s="12">
        <f t="shared" si="89"/>
        <v>6.8965517241379309E-2</v>
      </c>
      <c r="M460" s="12"/>
    </row>
    <row r="461" spans="1:13">
      <c r="A461" s="21" t="s">
        <v>26</v>
      </c>
      <c r="B461" s="22">
        <f t="shared" si="86"/>
        <v>2</v>
      </c>
      <c r="C461" s="22"/>
      <c r="D461" s="22"/>
      <c r="E461" s="22"/>
      <c r="F461" s="22"/>
      <c r="G461" s="22"/>
      <c r="H461" s="22"/>
      <c r="I461" s="22"/>
      <c r="K461" s="12">
        <f t="shared" si="88"/>
        <v>0</v>
      </c>
      <c r="L461" s="12">
        <f t="shared" si="89"/>
        <v>0</v>
      </c>
      <c r="M461" s="12"/>
    </row>
    <row r="462" spans="1:13">
      <c r="A462" s="21" t="s">
        <v>16</v>
      </c>
      <c r="B462" s="22">
        <f t="shared" si="86"/>
        <v>9</v>
      </c>
      <c r="C462" s="22"/>
      <c r="D462" s="22"/>
      <c r="E462" s="22"/>
      <c r="F462" s="22"/>
      <c r="G462" s="22"/>
      <c r="H462" s="22"/>
      <c r="I462" s="22"/>
      <c r="K462" s="12">
        <f t="shared" si="88"/>
        <v>0</v>
      </c>
      <c r="L462" s="12">
        <f t="shared" si="89"/>
        <v>0</v>
      </c>
      <c r="M462" s="12"/>
    </row>
    <row r="463" spans="1:13">
      <c r="A463" s="21" t="s">
        <v>22</v>
      </c>
      <c r="B463" s="22">
        <f t="shared" si="86"/>
        <v>4</v>
      </c>
      <c r="C463" s="22"/>
      <c r="D463" s="22"/>
      <c r="E463" s="22"/>
      <c r="F463" s="22"/>
      <c r="G463" s="22"/>
      <c r="H463" s="22"/>
      <c r="I463" s="22"/>
      <c r="K463" s="12">
        <f t="shared" si="88"/>
        <v>0</v>
      </c>
      <c r="L463" s="12">
        <f t="shared" si="89"/>
        <v>0</v>
      </c>
      <c r="M463" s="12"/>
    </row>
    <row r="464" spans="1:13">
      <c r="A464" s="21" t="s">
        <v>41</v>
      </c>
      <c r="B464" s="22">
        <f t="shared" si="86"/>
        <v>3</v>
      </c>
      <c r="C464" s="22"/>
      <c r="D464" s="22"/>
      <c r="E464" s="22"/>
      <c r="F464" s="22"/>
      <c r="G464" s="22"/>
      <c r="H464" s="22"/>
      <c r="I464" s="22"/>
      <c r="K464" s="12">
        <f t="shared" si="88"/>
        <v>0</v>
      </c>
      <c r="L464" s="12">
        <f t="shared" si="89"/>
        <v>0</v>
      </c>
      <c r="M464" s="12"/>
    </row>
    <row r="465" spans="1:13">
      <c r="A465" s="21" t="s">
        <v>35</v>
      </c>
      <c r="B465" s="22">
        <f t="shared" si="86"/>
        <v>0</v>
      </c>
      <c r="C465" s="22"/>
      <c r="D465" s="22"/>
      <c r="E465" s="22"/>
      <c r="F465" s="22"/>
      <c r="G465" s="22"/>
      <c r="H465" s="22"/>
      <c r="I465" s="22"/>
      <c r="K465" s="61"/>
      <c r="L465" s="61"/>
      <c r="M465" s="12"/>
    </row>
    <row r="466" spans="1:13">
      <c r="A466" s="21" t="s">
        <v>45</v>
      </c>
      <c r="B466" s="22">
        <f t="shared" si="86"/>
        <v>2</v>
      </c>
      <c r="C466" s="22"/>
      <c r="D466" s="22"/>
      <c r="E466" s="22"/>
      <c r="F466" s="22"/>
      <c r="G466" s="22"/>
      <c r="H466" s="22"/>
      <c r="I466" s="22"/>
      <c r="K466" s="12">
        <f t="shared" ref="K466:K487" si="90">+H466/$B466</f>
        <v>0</v>
      </c>
      <c r="L466" s="12">
        <f t="shared" ref="L466:L487" si="91">+I466/$B466</f>
        <v>0</v>
      </c>
      <c r="M466" s="12"/>
    </row>
    <row r="467" spans="1:13">
      <c r="A467" s="21" t="s">
        <v>59</v>
      </c>
      <c r="B467" s="22">
        <f t="shared" si="86"/>
        <v>1</v>
      </c>
      <c r="C467" s="22"/>
      <c r="D467" s="22"/>
      <c r="E467" s="22"/>
      <c r="F467" s="22"/>
      <c r="G467" s="22"/>
      <c r="H467" s="22"/>
      <c r="I467" s="22"/>
      <c r="K467" s="12">
        <f t="shared" si="90"/>
        <v>0</v>
      </c>
      <c r="L467" s="12">
        <f t="shared" si="91"/>
        <v>0</v>
      </c>
      <c r="M467" s="12"/>
    </row>
    <row r="468" spans="1:13">
      <c r="A468" s="21" t="s">
        <v>32</v>
      </c>
      <c r="B468" s="22">
        <f t="shared" si="86"/>
        <v>6</v>
      </c>
      <c r="C468" s="22"/>
      <c r="D468" s="22"/>
      <c r="E468" s="22"/>
      <c r="F468" s="22"/>
      <c r="G468" s="22"/>
      <c r="H468" s="22"/>
      <c r="I468" s="22"/>
      <c r="K468" s="12">
        <f t="shared" si="90"/>
        <v>0</v>
      </c>
      <c r="L468" s="12">
        <f t="shared" si="91"/>
        <v>0</v>
      </c>
      <c r="M468" s="12"/>
    </row>
    <row r="469" spans="1:13">
      <c r="A469" s="21" t="s">
        <v>18</v>
      </c>
      <c r="B469" s="22">
        <f t="shared" si="86"/>
        <v>2</v>
      </c>
      <c r="C469" s="22"/>
      <c r="D469" s="22"/>
      <c r="E469" s="22"/>
      <c r="F469" s="22"/>
      <c r="G469" s="22"/>
      <c r="H469" s="22"/>
      <c r="I469" s="22"/>
      <c r="K469" s="12">
        <f t="shared" si="90"/>
        <v>0</v>
      </c>
      <c r="L469" s="12">
        <f t="shared" si="91"/>
        <v>0</v>
      </c>
      <c r="M469" s="12"/>
    </row>
    <row r="470" spans="1:13">
      <c r="A470" s="21" t="s">
        <v>34</v>
      </c>
      <c r="B470" s="22">
        <f t="shared" si="86"/>
        <v>1</v>
      </c>
      <c r="C470" s="22"/>
      <c r="D470" s="22"/>
      <c r="E470" s="22"/>
      <c r="F470" s="22"/>
      <c r="G470" s="22"/>
      <c r="H470" s="22"/>
      <c r="I470" s="22"/>
      <c r="K470" s="12">
        <f t="shared" si="90"/>
        <v>0</v>
      </c>
      <c r="L470" s="12">
        <f t="shared" si="91"/>
        <v>0</v>
      </c>
      <c r="M470" s="12"/>
    </row>
    <row r="471" spans="1:13">
      <c r="A471" s="21" t="s">
        <v>15</v>
      </c>
      <c r="B471" s="22">
        <f t="shared" si="86"/>
        <v>1</v>
      </c>
      <c r="C471" s="22"/>
      <c r="D471" s="22"/>
      <c r="E471" s="22"/>
      <c r="F471" s="22"/>
      <c r="G471" s="22"/>
      <c r="H471" s="22"/>
      <c r="I471" s="22"/>
      <c r="K471" s="12">
        <f t="shared" si="90"/>
        <v>0</v>
      </c>
      <c r="L471" s="12">
        <f t="shared" si="91"/>
        <v>0</v>
      </c>
      <c r="M471" s="12"/>
    </row>
    <row r="472" spans="1:13">
      <c r="A472" s="21" t="s">
        <v>63</v>
      </c>
      <c r="B472" s="22">
        <f t="shared" si="86"/>
        <v>5</v>
      </c>
      <c r="C472" s="22"/>
      <c r="D472" s="22"/>
      <c r="E472" s="22"/>
      <c r="F472" s="22"/>
      <c r="G472" s="22"/>
      <c r="H472" s="22"/>
      <c r="I472" s="22">
        <v>2</v>
      </c>
      <c r="K472" s="12">
        <f t="shared" si="90"/>
        <v>0</v>
      </c>
      <c r="L472" s="12">
        <f t="shared" si="91"/>
        <v>0.4</v>
      </c>
      <c r="M472" s="12"/>
    </row>
    <row r="473" spans="1:13">
      <c r="A473" s="21" t="s">
        <v>29</v>
      </c>
      <c r="B473" s="22">
        <f t="shared" si="86"/>
        <v>2</v>
      </c>
      <c r="C473" s="22"/>
      <c r="D473" s="22"/>
      <c r="E473" s="22"/>
      <c r="F473" s="22"/>
      <c r="G473" s="22"/>
      <c r="H473" s="22"/>
      <c r="I473" s="22"/>
      <c r="K473" s="12">
        <f t="shared" si="90"/>
        <v>0</v>
      </c>
      <c r="L473" s="12">
        <f t="shared" si="91"/>
        <v>0</v>
      </c>
      <c r="M473" s="12"/>
    </row>
    <row r="474" spans="1:13">
      <c r="A474" s="21" t="s">
        <v>2</v>
      </c>
      <c r="B474" s="22">
        <f t="shared" si="86"/>
        <v>2</v>
      </c>
      <c r="C474" s="22"/>
      <c r="D474" s="22"/>
      <c r="E474" s="22"/>
      <c r="F474" s="22"/>
      <c r="G474" s="22"/>
      <c r="H474" s="22"/>
      <c r="I474" s="22"/>
      <c r="K474" s="12">
        <f t="shared" si="90"/>
        <v>0</v>
      </c>
      <c r="L474" s="12">
        <f t="shared" si="91"/>
        <v>0</v>
      </c>
      <c r="M474" s="12"/>
    </row>
    <row r="475" spans="1:13">
      <c r="A475" s="21" t="s">
        <v>52</v>
      </c>
      <c r="B475" s="22">
        <f t="shared" si="86"/>
        <v>1</v>
      </c>
      <c r="C475" s="22"/>
      <c r="D475" s="22"/>
      <c r="E475" s="22"/>
      <c r="F475" s="22"/>
      <c r="G475" s="22"/>
      <c r="H475" s="22"/>
      <c r="I475" s="22"/>
      <c r="K475" s="12">
        <f t="shared" si="90"/>
        <v>0</v>
      </c>
      <c r="L475" s="12">
        <f t="shared" si="91"/>
        <v>0</v>
      </c>
      <c r="M475" s="12"/>
    </row>
    <row r="476" spans="1:13">
      <c r="A476" s="21" t="s">
        <v>42</v>
      </c>
      <c r="B476" s="22">
        <f t="shared" si="86"/>
        <v>4</v>
      </c>
      <c r="C476" s="22"/>
      <c r="D476" s="22"/>
      <c r="E476" s="22"/>
      <c r="F476" s="22"/>
      <c r="G476" s="22"/>
      <c r="H476" s="22"/>
      <c r="I476" s="22">
        <v>2</v>
      </c>
      <c r="K476" s="12">
        <f t="shared" si="90"/>
        <v>0</v>
      </c>
      <c r="L476" s="12">
        <f t="shared" si="91"/>
        <v>0.5</v>
      </c>
      <c r="M476" s="12"/>
    </row>
    <row r="477" spans="1:13">
      <c r="A477" s="21" t="s">
        <v>40</v>
      </c>
      <c r="B477" s="22">
        <f t="shared" si="86"/>
        <v>3</v>
      </c>
      <c r="C477" s="22"/>
      <c r="D477" s="22"/>
      <c r="E477" s="22"/>
      <c r="F477" s="22"/>
      <c r="G477" s="22"/>
      <c r="H477" s="22"/>
      <c r="I477" s="22"/>
      <c r="K477" s="12">
        <f t="shared" si="90"/>
        <v>0</v>
      </c>
      <c r="L477" s="12">
        <f t="shared" si="91"/>
        <v>0</v>
      </c>
      <c r="M477" s="12"/>
    </row>
    <row r="478" spans="1:13">
      <c r="A478" s="21" t="s">
        <v>60</v>
      </c>
      <c r="B478" s="22">
        <f t="shared" si="86"/>
        <v>4</v>
      </c>
      <c r="C478" s="22"/>
      <c r="D478" s="22"/>
      <c r="E478" s="22"/>
      <c r="F478" s="22"/>
      <c r="G478" s="22"/>
      <c r="H478" s="22"/>
      <c r="I478" s="22"/>
      <c r="K478" s="12">
        <f t="shared" si="90"/>
        <v>0</v>
      </c>
      <c r="L478" s="12">
        <f t="shared" si="91"/>
        <v>0</v>
      </c>
      <c r="M478" s="12"/>
    </row>
    <row r="479" spans="1:13">
      <c r="A479" s="21" t="s">
        <v>21</v>
      </c>
      <c r="B479" s="22">
        <f t="shared" si="86"/>
        <v>74</v>
      </c>
      <c r="C479" s="22"/>
      <c r="D479" s="22"/>
      <c r="E479" s="22"/>
      <c r="F479" s="22"/>
      <c r="G479" s="22"/>
      <c r="H479" s="22"/>
      <c r="I479" s="22">
        <v>45</v>
      </c>
      <c r="K479" s="12">
        <f t="shared" si="90"/>
        <v>0</v>
      </c>
      <c r="L479" s="12">
        <f t="shared" si="91"/>
        <v>0.60810810810810811</v>
      </c>
      <c r="M479" s="12"/>
    </row>
    <row r="480" spans="1:13">
      <c r="A480" s="21" t="s">
        <v>51</v>
      </c>
      <c r="B480" s="22">
        <f t="shared" si="86"/>
        <v>3</v>
      </c>
      <c r="C480" s="22"/>
      <c r="D480" s="22"/>
      <c r="E480" s="22"/>
      <c r="F480" s="22"/>
      <c r="G480" s="22"/>
      <c r="H480" s="22"/>
      <c r="I480" s="22"/>
      <c r="K480" s="12">
        <f t="shared" si="90"/>
        <v>0</v>
      </c>
      <c r="L480" s="12">
        <f t="shared" si="91"/>
        <v>0</v>
      </c>
      <c r="M480" s="12"/>
    </row>
    <row r="481" spans="1:17">
      <c r="A481" s="21" t="s">
        <v>73</v>
      </c>
      <c r="B481" s="22">
        <f t="shared" si="86"/>
        <v>21</v>
      </c>
      <c r="C481" s="22"/>
      <c r="D481" s="22"/>
      <c r="E481" s="22"/>
      <c r="F481" s="22"/>
      <c r="G481" s="22"/>
      <c r="H481" s="22"/>
      <c r="I481" s="22"/>
      <c r="K481" s="12">
        <f t="shared" si="90"/>
        <v>0</v>
      </c>
      <c r="L481" s="12">
        <f t="shared" si="91"/>
        <v>0</v>
      </c>
      <c r="M481" s="12"/>
    </row>
    <row r="482" spans="1:17">
      <c r="A482" s="21" t="s">
        <v>17</v>
      </c>
      <c r="B482" s="22">
        <f t="shared" si="86"/>
        <v>3</v>
      </c>
      <c r="C482" s="22"/>
      <c r="D482" s="22"/>
      <c r="E482" s="22"/>
      <c r="F482" s="22"/>
      <c r="G482" s="22"/>
      <c r="H482" s="22"/>
      <c r="I482" s="22">
        <v>1</v>
      </c>
      <c r="K482" s="12">
        <f t="shared" si="90"/>
        <v>0</v>
      </c>
      <c r="L482" s="12">
        <f t="shared" si="91"/>
        <v>0.33333333333333331</v>
      </c>
      <c r="M482" s="12"/>
    </row>
    <row r="483" spans="1:17">
      <c r="A483" s="21" t="s">
        <v>27</v>
      </c>
      <c r="B483" s="22">
        <f t="shared" si="86"/>
        <v>3</v>
      </c>
      <c r="C483" s="22"/>
      <c r="D483" s="22"/>
      <c r="E483" s="22"/>
      <c r="F483" s="22"/>
      <c r="G483" s="22"/>
      <c r="H483" s="22"/>
      <c r="I483" s="22"/>
      <c r="K483" s="12">
        <f t="shared" si="90"/>
        <v>0</v>
      </c>
      <c r="L483" s="12">
        <f t="shared" si="91"/>
        <v>0</v>
      </c>
      <c r="M483" s="12"/>
    </row>
    <row r="484" spans="1:17">
      <c r="A484" s="21" t="s">
        <v>44</v>
      </c>
      <c r="B484" s="22">
        <f t="shared" si="86"/>
        <v>2</v>
      </c>
      <c r="C484" s="22"/>
      <c r="D484" s="22"/>
      <c r="E484" s="22"/>
      <c r="F484" s="22"/>
      <c r="G484" s="22"/>
      <c r="H484" s="22"/>
      <c r="I484" s="22"/>
      <c r="K484" s="12">
        <f t="shared" si="90"/>
        <v>0</v>
      </c>
      <c r="L484" s="12">
        <f t="shared" si="91"/>
        <v>0</v>
      </c>
      <c r="M484" s="12"/>
    </row>
    <row r="485" spans="1:17">
      <c r="A485" s="21" t="s">
        <v>54</v>
      </c>
      <c r="B485" s="22">
        <f t="shared" si="86"/>
        <v>2</v>
      </c>
      <c r="C485" s="22"/>
      <c r="D485" s="22"/>
      <c r="E485" s="22"/>
      <c r="F485" s="22"/>
      <c r="G485" s="22"/>
      <c r="H485" s="22"/>
      <c r="I485" s="22"/>
      <c r="K485" s="12">
        <f t="shared" si="90"/>
        <v>0</v>
      </c>
      <c r="L485" s="12">
        <f t="shared" si="91"/>
        <v>0</v>
      </c>
      <c r="M485" s="12"/>
    </row>
    <row r="486" spans="1:17">
      <c r="A486" s="21" t="s">
        <v>3</v>
      </c>
      <c r="B486" s="22">
        <f t="shared" si="86"/>
        <v>7</v>
      </c>
      <c r="C486" s="22"/>
      <c r="D486" s="22"/>
      <c r="E486" s="22"/>
      <c r="F486" s="22"/>
      <c r="G486" s="22"/>
      <c r="H486" s="22"/>
      <c r="I486" s="22"/>
      <c r="K486" s="12">
        <f t="shared" si="90"/>
        <v>0</v>
      </c>
      <c r="L486" s="12">
        <f t="shared" si="91"/>
        <v>0</v>
      </c>
      <c r="M486" s="12"/>
    </row>
    <row r="487" spans="1:17">
      <c r="A487" s="21" t="s">
        <v>1</v>
      </c>
      <c r="B487" s="22">
        <f t="shared" si="86"/>
        <v>27</v>
      </c>
      <c r="C487" s="22"/>
      <c r="D487" s="22"/>
      <c r="E487" s="22"/>
      <c r="F487" s="22"/>
      <c r="G487" s="22"/>
      <c r="H487" s="22"/>
      <c r="I487" s="22"/>
      <c r="K487" s="12">
        <f t="shared" si="90"/>
        <v>0</v>
      </c>
      <c r="L487" s="12">
        <f t="shared" si="91"/>
        <v>0</v>
      </c>
      <c r="M487" s="12"/>
    </row>
    <row r="488" spans="1:17">
      <c r="A488" s="21"/>
      <c r="B488" s="22"/>
      <c r="C488" s="22"/>
      <c r="D488" s="22"/>
      <c r="E488" s="22"/>
      <c r="F488" s="22"/>
      <c r="G488" s="22"/>
      <c r="K488" s="12"/>
      <c r="L488" s="12"/>
      <c r="M488" s="12"/>
      <c r="P488" s="12"/>
      <c r="Q488" s="12"/>
    </row>
    <row r="489" spans="1:17">
      <c r="A489" s="21"/>
      <c r="B489" s="22"/>
      <c r="C489" s="22"/>
      <c r="D489" s="22"/>
      <c r="E489" s="22"/>
      <c r="F489" s="22"/>
      <c r="G489" s="22"/>
      <c r="K489" s="12"/>
      <c r="L489" s="12"/>
      <c r="M489" s="12"/>
      <c r="N489" s="12"/>
      <c r="O489" s="12"/>
    </row>
    <row r="490" spans="1:17">
      <c r="A490" s="21"/>
      <c r="B490" s="22"/>
      <c r="C490" s="22"/>
      <c r="D490" s="22"/>
      <c r="E490" s="22"/>
      <c r="F490" s="22"/>
      <c r="G490" s="22"/>
      <c r="K490" s="12"/>
      <c r="L490" s="12"/>
      <c r="M490" s="12"/>
      <c r="N490" s="12"/>
      <c r="O490" s="12"/>
    </row>
    <row r="491" spans="1:17">
      <c r="A491" s="21"/>
      <c r="B491" s="22"/>
      <c r="C491" s="22"/>
      <c r="D491" s="22"/>
      <c r="E491" s="22"/>
      <c r="F491" s="22"/>
      <c r="G491" s="22"/>
      <c r="K491" s="12"/>
      <c r="L491" s="12"/>
      <c r="M491" s="12"/>
      <c r="N491" s="12"/>
      <c r="O491" s="12"/>
    </row>
    <row r="492" spans="1:17">
      <c r="A492" s="21"/>
      <c r="B492" s="22"/>
      <c r="C492" s="22"/>
      <c r="D492" s="22"/>
      <c r="E492" s="22"/>
      <c r="F492" s="22"/>
      <c r="G492" s="22"/>
      <c r="K492" s="12"/>
      <c r="L492" s="12"/>
      <c r="M492" s="12"/>
      <c r="N492" s="12"/>
      <c r="O492" s="12"/>
    </row>
    <row r="493" spans="1:17">
      <c r="A493" s="21"/>
      <c r="B493" s="22"/>
      <c r="C493" s="22"/>
      <c r="D493" s="22"/>
      <c r="E493" s="22"/>
      <c r="F493" s="22"/>
      <c r="G493" s="22"/>
      <c r="K493" s="12"/>
      <c r="L493" s="12"/>
      <c r="M493" s="12"/>
      <c r="N493" s="12"/>
      <c r="O493" s="12"/>
    </row>
    <row r="494" spans="1:17">
      <c r="A494" s="21"/>
      <c r="B494" s="22"/>
      <c r="C494" s="22"/>
      <c r="D494" s="22"/>
      <c r="E494" s="22"/>
      <c r="F494" s="22"/>
      <c r="G494" s="22"/>
      <c r="K494" s="12"/>
      <c r="L494" s="12"/>
      <c r="M494" s="12"/>
      <c r="N494" s="12"/>
      <c r="O494" s="12"/>
    </row>
    <row r="495" spans="1:17">
      <c r="A495" s="21"/>
      <c r="B495" s="22"/>
      <c r="C495" s="22"/>
      <c r="D495" s="22"/>
      <c r="E495" s="22"/>
      <c r="F495" s="22"/>
      <c r="G495" s="22"/>
      <c r="K495" s="12"/>
      <c r="L495" s="12"/>
      <c r="M495" s="12"/>
      <c r="N495" s="12"/>
      <c r="O495" s="12"/>
    </row>
    <row r="497" spans="1:27">
      <c r="G497" t="s">
        <v>153</v>
      </c>
    </row>
    <row r="498" spans="1:27">
      <c r="A498" s="25" t="s">
        <v>139</v>
      </c>
      <c r="B498" t="s">
        <v>132</v>
      </c>
      <c r="C498" t="s">
        <v>133</v>
      </c>
      <c r="D498" t="s">
        <v>134</v>
      </c>
      <c r="E498" t="s">
        <v>135</v>
      </c>
      <c r="F498" t="s">
        <v>136</v>
      </c>
      <c r="G498" s="25" t="s">
        <v>139</v>
      </c>
      <c r="H498" t="s">
        <v>132</v>
      </c>
      <c r="I498" t="s">
        <v>133</v>
      </c>
      <c r="J498" t="s">
        <v>134</v>
      </c>
      <c r="K498" t="s">
        <v>135</v>
      </c>
      <c r="L498" t="s">
        <v>136</v>
      </c>
      <c r="M498" t="s">
        <v>102</v>
      </c>
      <c r="N498" s="25" t="s">
        <v>139</v>
      </c>
      <c r="O498" t="s">
        <v>132</v>
      </c>
      <c r="P498" t="s">
        <v>133</v>
      </c>
      <c r="Q498" t="s">
        <v>134</v>
      </c>
      <c r="R498" t="s">
        <v>135</v>
      </c>
      <c r="S498" t="s">
        <v>136</v>
      </c>
      <c r="T498" t="s">
        <v>114</v>
      </c>
      <c r="U498" s="25" t="s">
        <v>139</v>
      </c>
      <c r="V498" t="s">
        <v>132</v>
      </c>
      <c r="W498" t="s">
        <v>133</v>
      </c>
      <c r="X498" t="s">
        <v>134</v>
      </c>
      <c r="Y498" t="s">
        <v>135</v>
      </c>
      <c r="Z498" t="s">
        <v>136</v>
      </c>
      <c r="AA498" t="s">
        <v>100</v>
      </c>
    </row>
    <row r="499" spans="1:27">
      <c r="A499" s="21" t="s">
        <v>37</v>
      </c>
      <c r="B499" s="33">
        <f>+CHOOSE($A$4,H499,O499,V499)</f>
        <v>3.3333333333333333E-2</v>
      </c>
      <c r="C499" s="33">
        <f t="shared" ref="C499:F499" si="92">+CHOOSE($A$4,I499,P499,W499)</f>
        <v>0</v>
      </c>
      <c r="D499" s="33">
        <f t="shared" si="92"/>
        <v>0</v>
      </c>
      <c r="E499" s="33">
        <f t="shared" si="92"/>
        <v>0.60357142857142854</v>
      </c>
      <c r="F499" s="33">
        <f t="shared" si="92"/>
        <v>0</v>
      </c>
      <c r="G499" s="21" t="s">
        <v>37</v>
      </c>
      <c r="H499" s="33">
        <f>+AVERAGE(K281,K209,K140,K71,K352,K423)</f>
        <v>3.3333333333333333E-2</v>
      </c>
      <c r="I499" s="33">
        <f>+AVERAGE(L281,L209,L140,L71,L352,L423)</f>
        <v>0</v>
      </c>
      <c r="J499" s="33">
        <f>+AVERAGE(M281,M209,M140,M71,M352)</f>
        <v>0</v>
      </c>
      <c r="K499" s="33">
        <f>+AVERAGE(N281,N209,N140,N71)</f>
        <v>0.60357142857142854</v>
      </c>
      <c r="L499" s="33">
        <f>+AVERAGE(O209,O140,O71)</f>
        <v>0</v>
      </c>
      <c r="M499">
        <v>1</v>
      </c>
      <c r="N499" s="21" t="s">
        <v>37</v>
      </c>
      <c r="O499" s="33">
        <f>+MIN(K281,K209,K140,K71,K352,K423)</f>
        <v>0</v>
      </c>
      <c r="P499" s="33">
        <f>+MIN(L281,L209,L140,L71,L352,L423)</f>
        <v>0</v>
      </c>
      <c r="Q499" s="33">
        <f>+MIN(M281,M209,M140,M71,M352)</f>
        <v>0</v>
      </c>
      <c r="R499" s="33">
        <f>+MIN(N281,N209,N140,N71)</f>
        <v>0.5</v>
      </c>
      <c r="S499" s="33">
        <f>+MIN(O209,O140,O71)</f>
        <v>0</v>
      </c>
      <c r="T499">
        <v>2</v>
      </c>
      <c r="U499" s="21" t="s">
        <v>37</v>
      </c>
      <c r="V499" s="33">
        <v>0</v>
      </c>
      <c r="W499" s="33">
        <v>0</v>
      </c>
      <c r="X499" s="33">
        <v>0</v>
      </c>
      <c r="Y499" s="33">
        <v>1</v>
      </c>
      <c r="Z499" s="33">
        <v>0</v>
      </c>
      <c r="AA499">
        <v>3</v>
      </c>
    </row>
    <row r="500" spans="1:27">
      <c r="A500" s="21" t="s">
        <v>11</v>
      </c>
      <c r="B500" s="33">
        <f t="shared" ref="B500:B563" si="93">+CHOOSE($A$4,H500,O500,V500)</f>
        <v>0</v>
      </c>
      <c r="C500" s="33">
        <f t="shared" ref="C500:C563" si="94">+CHOOSE($A$4,I500,P500,W500)</f>
        <v>0</v>
      </c>
      <c r="D500" s="33">
        <f t="shared" ref="D500:D563" si="95">+CHOOSE($A$4,J500,Q500,X500)</f>
        <v>0.3125</v>
      </c>
      <c r="E500" s="33">
        <f t="shared" ref="E500:F563" si="96">+CHOOSE($A$4,K500,R500,Y500)</f>
        <v>0</v>
      </c>
      <c r="F500" s="33">
        <f t="shared" si="96"/>
        <v>8.3333333333333329E-2</v>
      </c>
      <c r="G500" s="21" t="s">
        <v>11</v>
      </c>
      <c r="H500" s="33">
        <f t="shared" ref="H500:I500" si="97">+AVERAGE(K282,K210,K141,K72,K353,K424)</f>
        <v>0</v>
      </c>
      <c r="I500" s="33">
        <f t="shared" si="97"/>
        <v>0</v>
      </c>
      <c r="J500" s="33">
        <f t="shared" ref="J500:J563" si="98">+AVERAGE(M282,M210,M141,M72,M353)</f>
        <v>0.3125</v>
      </c>
      <c r="K500" s="33">
        <f t="shared" ref="K500:K563" si="99">+AVERAGE(N282,N210,N141,N72)</f>
        <v>0</v>
      </c>
      <c r="L500" s="33">
        <f t="shared" ref="L500:L563" si="100">+AVERAGE(O210,O141,O72)</f>
        <v>8.3333333333333329E-2</v>
      </c>
      <c r="M500">
        <v>1</v>
      </c>
      <c r="N500" s="21" t="s">
        <v>11</v>
      </c>
      <c r="O500" s="33">
        <f t="shared" ref="O500:P500" si="101">+MIN(K282,K210,K141,K72,K353,K424)</f>
        <v>0</v>
      </c>
      <c r="P500" s="33">
        <f t="shared" si="101"/>
        <v>0</v>
      </c>
      <c r="Q500" s="33">
        <f t="shared" ref="Q500:Q563" si="102">+MIN(M282,M210,M141,M72,M353)</f>
        <v>0</v>
      </c>
      <c r="R500" s="33">
        <f t="shared" ref="R500:R563" si="103">+MIN(N282,N210,N141,N72)</f>
        <v>0</v>
      </c>
      <c r="S500" s="33">
        <f t="shared" ref="S500:S563" si="104">+MIN(O210,O141,O72)</f>
        <v>0</v>
      </c>
      <c r="T500">
        <v>2</v>
      </c>
      <c r="U500" s="21" t="s">
        <v>11</v>
      </c>
      <c r="V500" s="33">
        <v>0</v>
      </c>
      <c r="W500" s="33">
        <v>0</v>
      </c>
      <c r="X500" s="33">
        <v>1</v>
      </c>
      <c r="Y500" s="33">
        <v>0</v>
      </c>
      <c r="Z500" s="33">
        <v>0</v>
      </c>
      <c r="AA500">
        <v>3</v>
      </c>
    </row>
    <row r="501" spans="1:27">
      <c r="A501" s="21" t="s">
        <v>25</v>
      </c>
      <c r="B501" s="33">
        <f t="shared" si="93"/>
        <v>1.1904761904761904E-2</v>
      </c>
      <c r="C501" s="33">
        <f t="shared" si="94"/>
        <v>0.63815628815628822</v>
      </c>
      <c r="D501" s="33">
        <f t="shared" si="95"/>
        <v>3.4285714285714287E-2</v>
      </c>
      <c r="E501" s="33">
        <f t="shared" si="96"/>
        <v>6.7857142857142866E-2</v>
      </c>
      <c r="F501" s="33">
        <f t="shared" si="96"/>
        <v>0</v>
      </c>
      <c r="G501" s="21" t="s">
        <v>25</v>
      </c>
      <c r="H501" s="33">
        <f t="shared" ref="H501:I501" si="105">+AVERAGE(K283,K211,K142,K73,K354,K425)</f>
        <v>1.1904761904761904E-2</v>
      </c>
      <c r="I501" s="33">
        <f t="shared" si="105"/>
        <v>0.63815628815628822</v>
      </c>
      <c r="J501" s="33">
        <f t="shared" si="98"/>
        <v>3.4285714285714287E-2</v>
      </c>
      <c r="K501" s="33">
        <f t="shared" si="99"/>
        <v>6.7857142857142866E-2</v>
      </c>
      <c r="L501" s="33">
        <f t="shared" si="100"/>
        <v>0</v>
      </c>
      <c r="M501">
        <v>1</v>
      </c>
      <c r="N501" s="21" t="s">
        <v>25</v>
      </c>
      <c r="O501" s="33">
        <f t="shared" ref="O501:P501" si="106">+MIN(K283,K211,K142,K73,K354,K425)</f>
        <v>0</v>
      </c>
      <c r="P501" s="33">
        <f t="shared" si="106"/>
        <v>0.35714285714285715</v>
      </c>
      <c r="Q501" s="33">
        <f t="shared" si="102"/>
        <v>0</v>
      </c>
      <c r="R501" s="33">
        <f t="shared" si="103"/>
        <v>0</v>
      </c>
      <c r="S501" s="33">
        <f t="shared" si="104"/>
        <v>0</v>
      </c>
      <c r="T501">
        <v>2</v>
      </c>
      <c r="U501" s="21" t="s">
        <v>25</v>
      </c>
      <c r="V501" s="33">
        <v>0</v>
      </c>
      <c r="W501" s="33">
        <v>1</v>
      </c>
      <c r="X501" s="33">
        <v>0</v>
      </c>
      <c r="Y501" s="33">
        <v>0</v>
      </c>
      <c r="Z501" s="33">
        <v>0</v>
      </c>
      <c r="AA501">
        <v>3</v>
      </c>
    </row>
    <row r="502" spans="1:27">
      <c r="A502" s="48" t="s">
        <v>13</v>
      </c>
      <c r="B502" s="33">
        <f t="shared" ref="B502" si="107">+CHOOSE($A$4,H502,O502,V502)</f>
        <v>4.8878205128205128E-2</v>
      </c>
      <c r="C502" s="33">
        <f t="shared" ref="C502" si="108">+CHOOSE($A$4,I502,P502,W502)</f>
        <v>1.1904761904761904E-2</v>
      </c>
      <c r="D502" s="33">
        <f t="shared" ref="D502" si="109">+CHOOSE($A$4,J502,Q502,X502)</f>
        <v>0.59590409590409588</v>
      </c>
      <c r="E502" s="33">
        <f t="shared" ref="E502:F502" si="110">+CHOOSE($A$4,K502,R502,Y502)</f>
        <v>7.9045954045954048E-2</v>
      </c>
      <c r="F502" s="33">
        <f t="shared" si="110"/>
        <v>0.10356310356310357</v>
      </c>
      <c r="G502" s="48" t="s">
        <v>13</v>
      </c>
      <c r="H502" s="33">
        <f t="shared" ref="H502:I502" si="111">+AVERAGE(K284,K212,K143,K74,K355,K426)</f>
        <v>4.8878205128205128E-2</v>
      </c>
      <c r="I502" s="33">
        <f t="shared" si="111"/>
        <v>1.1904761904761904E-2</v>
      </c>
      <c r="J502" s="33">
        <f t="shared" si="98"/>
        <v>0.59590409590409588</v>
      </c>
      <c r="K502" s="33">
        <f t="shared" si="99"/>
        <v>7.9045954045954048E-2</v>
      </c>
      <c r="L502" s="33">
        <f t="shared" si="100"/>
        <v>0.10356310356310357</v>
      </c>
      <c r="M502">
        <v>2</v>
      </c>
      <c r="N502" s="48" t="s">
        <v>13</v>
      </c>
      <c r="O502" s="33">
        <f t="shared" ref="O502:P502" si="112">+MIN(K284,K212,K143,K74,K355,K426)</f>
        <v>0</v>
      </c>
      <c r="P502" s="33">
        <f t="shared" si="112"/>
        <v>0</v>
      </c>
      <c r="Q502" s="33">
        <f t="shared" si="102"/>
        <v>0.46153846153846156</v>
      </c>
      <c r="R502" s="33">
        <f t="shared" si="103"/>
        <v>0</v>
      </c>
      <c r="S502" s="33">
        <f t="shared" si="104"/>
        <v>7.6923076923076927E-2</v>
      </c>
      <c r="T502">
        <v>3</v>
      </c>
      <c r="U502" s="48" t="s">
        <v>13</v>
      </c>
      <c r="V502" s="33">
        <v>0</v>
      </c>
      <c r="W502" s="33">
        <v>0</v>
      </c>
      <c r="X502" s="33">
        <v>1</v>
      </c>
      <c r="Y502" s="33">
        <v>0</v>
      </c>
      <c r="Z502" s="33">
        <v>0</v>
      </c>
      <c r="AA502">
        <v>3</v>
      </c>
    </row>
    <row r="503" spans="1:27">
      <c r="A503" s="21" t="s">
        <v>33</v>
      </c>
      <c r="B503" s="33">
        <f t="shared" si="93"/>
        <v>0</v>
      </c>
      <c r="C503" s="33">
        <f t="shared" si="94"/>
        <v>0</v>
      </c>
      <c r="D503" s="33">
        <f t="shared" si="95"/>
        <v>0.42666666666666664</v>
      </c>
      <c r="E503" s="33">
        <f>+CHOOSE($A$4,K503,R503,Y503)</f>
        <v>0.17499999999999999</v>
      </c>
      <c r="F503" s="33">
        <f>+CHOOSE($A$4,L503,S503,Z503)</f>
        <v>0</v>
      </c>
      <c r="G503" s="21" t="s">
        <v>33</v>
      </c>
      <c r="H503" s="33">
        <f t="shared" ref="H503:I503" si="113">+AVERAGE(K285,K213,K144,K75,K356,K427)</f>
        <v>0</v>
      </c>
      <c r="I503" s="33">
        <f t="shared" si="113"/>
        <v>0</v>
      </c>
      <c r="J503" s="33">
        <f t="shared" si="98"/>
        <v>0.42666666666666664</v>
      </c>
      <c r="K503" s="33">
        <f t="shared" si="99"/>
        <v>0.17499999999999999</v>
      </c>
      <c r="L503" s="33">
        <f t="shared" si="100"/>
        <v>0</v>
      </c>
      <c r="M503">
        <v>1</v>
      </c>
      <c r="N503" s="21" t="s">
        <v>33</v>
      </c>
      <c r="O503" s="33">
        <f t="shared" ref="O503:P503" si="114">+MIN(K285,K213,K144,K75,K356,K427)</f>
        <v>0</v>
      </c>
      <c r="P503" s="33">
        <f t="shared" si="114"/>
        <v>0</v>
      </c>
      <c r="Q503" s="33">
        <f t="shared" si="102"/>
        <v>0.25</v>
      </c>
      <c r="R503" s="33">
        <f t="shared" si="103"/>
        <v>0</v>
      </c>
      <c r="S503" s="33">
        <f t="shared" si="104"/>
        <v>0</v>
      </c>
      <c r="T503">
        <v>2</v>
      </c>
      <c r="U503" s="21" t="s">
        <v>33</v>
      </c>
      <c r="V503" s="33">
        <v>0</v>
      </c>
      <c r="W503" s="33">
        <v>0</v>
      </c>
      <c r="X503" s="33">
        <v>1</v>
      </c>
      <c r="Y503" s="33">
        <v>0</v>
      </c>
      <c r="Z503" s="33">
        <v>0</v>
      </c>
      <c r="AA503">
        <v>3</v>
      </c>
    </row>
    <row r="504" spans="1:27">
      <c r="A504" s="21" t="s">
        <v>58</v>
      </c>
      <c r="B504" s="33">
        <f t="shared" si="93"/>
        <v>1.3354700854700854E-2</v>
      </c>
      <c r="C504" s="33">
        <f t="shared" si="94"/>
        <v>1.5277777777777779E-2</v>
      </c>
      <c r="D504" s="33">
        <f t="shared" si="95"/>
        <v>0.64567987567987561</v>
      </c>
      <c r="E504" s="33">
        <f t="shared" si="96"/>
        <v>0.12320804195804197</v>
      </c>
      <c r="F504" s="33">
        <f t="shared" si="96"/>
        <v>8.4790209790209792E-2</v>
      </c>
      <c r="G504" s="21" t="s">
        <v>58</v>
      </c>
      <c r="H504" s="33">
        <f t="shared" ref="H504:I504" si="115">+AVERAGE(K286,K214,K145,K76,K357,K428)</f>
        <v>1.3354700854700854E-2</v>
      </c>
      <c r="I504" s="33">
        <f t="shared" si="115"/>
        <v>1.5277777777777779E-2</v>
      </c>
      <c r="J504" s="33">
        <f t="shared" si="98"/>
        <v>0.64567987567987561</v>
      </c>
      <c r="K504" s="33">
        <f t="shared" si="99"/>
        <v>0.12320804195804197</v>
      </c>
      <c r="L504" s="33">
        <f t="shared" si="100"/>
        <v>8.4790209790209792E-2</v>
      </c>
      <c r="M504">
        <v>1</v>
      </c>
      <c r="N504" s="21" t="s">
        <v>58</v>
      </c>
      <c r="O504" s="33">
        <f t="shared" ref="O504:P504" si="116">+MIN(K286,K214,K145,K76,K357,K428)</f>
        <v>0</v>
      </c>
      <c r="P504" s="33">
        <f t="shared" si="116"/>
        <v>0</v>
      </c>
      <c r="Q504" s="33">
        <f t="shared" si="102"/>
        <v>0.55555555555555558</v>
      </c>
      <c r="R504" s="33">
        <f t="shared" si="103"/>
        <v>7.6923076923076927E-2</v>
      </c>
      <c r="S504" s="33">
        <f t="shared" si="104"/>
        <v>3.8461538461538464E-2</v>
      </c>
      <c r="T504">
        <v>2</v>
      </c>
      <c r="U504" s="21" t="s">
        <v>58</v>
      </c>
      <c r="V504" s="33">
        <v>0</v>
      </c>
      <c r="W504" s="33">
        <v>0</v>
      </c>
      <c r="X504" s="33">
        <v>1</v>
      </c>
      <c r="Y504" s="33">
        <v>0</v>
      </c>
      <c r="Z504" s="33">
        <v>0</v>
      </c>
      <c r="AA504">
        <v>3</v>
      </c>
    </row>
    <row r="505" spans="1:27">
      <c r="A505" s="21" t="s">
        <v>31</v>
      </c>
      <c r="B505" s="33">
        <f t="shared" si="93"/>
        <v>4.4642857142857144E-2</v>
      </c>
      <c r="C505" s="33">
        <f t="shared" si="94"/>
        <v>0.71144179894179882</v>
      </c>
      <c r="D505" s="33">
        <f t="shared" si="95"/>
        <v>9.5238095238095233E-2</v>
      </c>
      <c r="E505" s="33">
        <f t="shared" si="96"/>
        <v>0</v>
      </c>
      <c r="F505" s="33">
        <f t="shared" si="96"/>
        <v>0</v>
      </c>
      <c r="G505" s="21" t="s">
        <v>31</v>
      </c>
      <c r="H505" s="33">
        <f t="shared" ref="H505:I505" si="117">+AVERAGE(K287,K215,K146,K77,K358,K429)</f>
        <v>4.4642857142857144E-2</v>
      </c>
      <c r="I505" s="33">
        <f t="shared" si="117"/>
        <v>0.71144179894179882</v>
      </c>
      <c r="J505" s="33">
        <f t="shared" si="98"/>
        <v>9.5238095238095233E-2</v>
      </c>
      <c r="K505" s="33">
        <f t="shared" si="99"/>
        <v>0</v>
      </c>
      <c r="L505" s="33">
        <f t="shared" si="100"/>
        <v>0</v>
      </c>
      <c r="M505">
        <v>1</v>
      </c>
      <c r="N505" s="21" t="s">
        <v>31</v>
      </c>
      <c r="O505" s="33">
        <f t="shared" ref="O505:P505" si="118">+MIN(K287,K215,K146,K77,K358,K429)</f>
        <v>0</v>
      </c>
      <c r="P505" s="33">
        <f t="shared" si="118"/>
        <v>0.5</v>
      </c>
      <c r="Q505" s="33">
        <f t="shared" si="102"/>
        <v>0</v>
      </c>
      <c r="R505" s="33">
        <f t="shared" si="103"/>
        <v>0</v>
      </c>
      <c r="S505" s="33">
        <f t="shared" si="104"/>
        <v>0</v>
      </c>
      <c r="T505">
        <v>2</v>
      </c>
      <c r="U505" s="21" t="s">
        <v>31</v>
      </c>
      <c r="V505" s="33">
        <v>0</v>
      </c>
      <c r="W505" s="33">
        <v>1</v>
      </c>
      <c r="X505" s="33">
        <v>0</v>
      </c>
      <c r="Y505" s="33">
        <v>0</v>
      </c>
      <c r="Z505" s="33">
        <v>0</v>
      </c>
      <c r="AA505">
        <v>3</v>
      </c>
    </row>
    <row r="506" spans="1:27">
      <c r="A506" s="21" t="s">
        <v>14</v>
      </c>
      <c r="B506" s="33">
        <f t="shared" si="93"/>
        <v>0</v>
      </c>
      <c r="C506" s="33">
        <f t="shared" si="94"/>
        <v>1.2820512820512822E-2</v>
      </c>
      <c r="D506" s="33">
        <f t="shared" si="95"/>
        <v>1.8181818181818181E-2</v>
      </c>
      <c r="E506" s="33">
        <f t="shared" si="96"/>
        <v>0.78026660839160844</v>
      </c>
      <c r="F506" s="33">
        <f t="shared" si="96"/>
        <v>3.0303030303030304E-2</v>
      </c>
      <c r="G506" s="21" t="s">
        <v>14</v>
      </c>
      <c r="H506" s="33">
        <f t="shared" ref="H506:I506" si="119">+AVERAGE(K288,K216,K147,K78,K359,K430)</f>
        <v>0</v>
      </c>
      <c r="I506" s="33">
        <f t="shared" si="119"/>
        <v>1.2820512820512822E-2</v>
      </c>
      <c r="J506" s="33">
        <f t="shared" si="98"/>
        <v>1.8181818181818181E-2</v>
      </c>
      <c r="K506" s="33">
        <f t="shared" si="99"/>
        <v>0.78026660839160844</v>
      </c>
      <c r="L506" s="33">
        <f t="shared" si="100"/>
        <v>3.0303030303030304E-2</v>
      </c>
      <c r="M506">
        <v>1</v>
      </c>
      <c r="N506" s="21" t="s">
        <v>14</v>
      </c>
      <c r="O506" s="33">
        <f t="shared" ref="O506:P506" si="120">+MIN(K288,K216,K147,K78,K359,K430)</f>
        <v>0</v>
      </c>
      <c r="P506" s="33">
        <f t="shared" si="120"/>
        <v>0</v>
      </c>
      <c r="Q506" s="33">
        <f t="shared" si="102"/>
        <v>0</v>
      </c>
      <c r="R506" s="33">
        <f t="shared" si="103"/>
        <v>0.6875</v>
      </c>
      <c r="S506" s="33">
        <f t="shared" si="104"/>
        <v>0</v>
      </c>
      <c r="T506">
        <v>2</v>
      </c>
      <c r="U506" s="21" t="s">
        <v>14</v>
      </c>
      <c r="V506" s="33">
        <v>0</v>
      </c>
      <c r="W506" s="33">
        <v>0</v>
      </c>
      <c r="X506" s="33">
        <v>0</v>
      </c>
      <c r="Y506" s="33">
        <v>1</v>
      </c>
      <c r="Z506" s="33">
        <v>0</v>
      </c>
      <c r="AA506">
        <v>3</v>
      </c>
    </row>
    <row r="507" spans="1:27">
      <c r="A507" s="21" t="s">
        <v>5</v>
      </c>
      <c r="B507" s="33">
        <f t="shared" si="93"/>
        <v>0</v>
      </c>
      <c r="C507" s="33">
        <f t="shared" si="94"/>
        <v>3.1339031339031341E-2</v>
      </c>
      <c r="D507" s="33">
        <f t="shared" si="95"/>
        <v>0.51218559218559223</v>
      </c>
      <c r="E507" s="33">
        <f t="shared" si="96"/>
        <v>0.16349206349206349</v>
      </c>
      <c r="F507" s="33">
        <f t="shared" si="96"/>
        <v>9.5238095238095233E-2</v>
      </c>
      <c r="G507" s="21" t="s">
        <v>5</v>
      </c>
      <c r="H507" s="33">
        <f t="shared" ref="H507:I507" si="121">+AVERAGE(K289,K217,K148,K79,K360,K431)</f>
        <v>0</v>
      </c>
      <c r="I507" s="33">
        <f t="shared" si="121"/>
        <v>3.1339031339031341E-2</v>
      </c>
      <c r="J507" s="33">
        <f t="shared" si="98"/>
        <v>0.51218559218559223</v>
      </c>
      <c r="K507" s="33">
        <f t="shared" si="99"/>
        <v>0.16349206349206349</v>
      </c>
      <c r="L507" s="33">
        <f t="shared" si="100"/>
        <v>9.5238095238095233E-2</v>
      </c>
      <c r="M507">
        <v>1</v>
      </c>
      <c r="N507" s="21" t="s">
        <v>5</v>
      </c>
      <c r="O507" s="33">
        <f t="shared" ref="O507:P507" si="122">+MIN(K289,K217,K148,K79,K360,K431)</f>
        <v>0</v>
      </c>
      <c r="P507" s="33">
        <f t="shared" si="122"/>
        <v>0</v>
      </c>
      <c r="Q507" s="33">
        <f t="shared" si="102"/>
        <v>0.23076923076923078</v>
      </c>
      <c r="R507" s="33">
        <f t="shared" si="103"/>
        <v>0</v>
      </c>
      <c r="S507" s="33">
        <f t="shared" si="104"/>
        <v>0</v>
      </c>
      <c r="T507">
        <v>2</v>
      </c>
      <c r="U507" s="21" t="s">
        <v>5</v>
      </c>
      <c r="V507" s="33">
        <v>0</v>
      </c>
      <c r="W507" s="33">
        <v>0</v>
      </c>
      <c r="X507" s="33">
        <v>1</v>
      </c>
      <c r="Y507" s="33">
        <v>0</v>
      </c>
      <c r="Z507" s="33">
        <v>0</v>
      </c>
      <c r="AA507">
        <v>3</v>
      </c>
    </row>
    <row r="508" spans="1:27">
      <c r="A508" s="21" t="s">
        <v>30</v>
      </c>
      <c r="B508" s="33">
        <f t="shared" si="93"/>
        <v>5.5555555555555552E-2</v>
      </c>
      <c r="C508" s="33">
        <f t="shared" si="94"/>
        <v>0.41666666666666669</v>
      </c>
      <c r="D508" s="33">
        <f t="shared" si="95"/>
        <v>0</v>
      </c>
      <c r="E508" s="33">
        <f t="shared" si="96"/>
        <v>0</v>
      </c>
      <c r="F508" s="33">
        <f t="shared" si="96"/>
        <v>0</v>
      </c>
      <c r="G508" s="21" t="s">
        <v>30</v>
      </c>
      <c r="H508" s="33">
        <f t="shared" ref="H508:I508" si="123">+AVERAGE(K290,K218,K149,K80,K361,K432)</f>
        <v>5.5555555555555552E-2</v>
      </c>
      <c r="I508" s="33">
        <f t="shared" si="123"/>
        <v>0.41666666666666669</v>
      </c>
      <c r="J508" s="33">
        <f t="shared" si="98"/>
        <v>0</v>
      </c>
      <c r="K508" s="33">
        <f t="shared" si="99"/>
        <v>0</v>
      </c>
      <c r="L508" s="33">
        <f t="shared" si="100"/>
        <v>0</v>
      </c>
      <c r="M508">
        <v>1</v>
      </c>
      <c r="N508" s="21" t="s">
        <v>30</v>
      </c>
      <c r="O508" s="33">
        <f t="shared" ref="O508:P508" si="124">+MIN(K290,K218,K149,K80,K361,K432)</f>
        <v>0</v>
      </c>
      <c r="P508" s="33">
        <f t="shared" si="124"/>
        <v>0</v>
      </c>
      <c r="Q508" s="33">
        <f t="shared" si="102"/>
        <v>0</v>
      </c>
      <c r="R508" s="33">
        <f t="shared" si="103"/>
        <v>0</v>
      </c>
      <c r="S508" s="33">
        <f t="shared" si="104"/>
        <v>0</v>
      </c>
      <c r="T508">
        <v>2</v>
      </c>
      <c r="U508" s="21" t="s">
        <v>30</v>
      </c>
      <c r="V508" s="33">
        <v>0</v>
      </c>
      <c r="W508" s="33">
        <v>1</v>
      </c>
      <c r="X508" s="33">
        <v>0</v>
      </c>
      <c r="Y508" s="33">
        <v>0</v>
      </c>
      <c r="Z508" s="33">
        <v>0</v>
      </c>
      <c r="AA508">
        <v>3</v>
      </c>
    </row>
    <row r="509" spans="1:27">
      <c r="A509" s="21" t="s">
        <v>67</v>
      </c>
      <c r="B509" s="33">
        <f t="shared" si="93"/>
        <v>0</v>
      </c>
      <c r="C509" s="33">
        <f t="shared" si="94"/>
        <v>0.56666666666666665</v>
      </c>
      <c r="D509" s="33">
        <f t="shared" si="95"/>
        <v>0.33666666666666661</v>
      </c>
      <c r="E509" s="33">
        <f t="shared" si="96"/>
        <v>0</v>
      </c>
      <c r="F509" s="33">
        <f t="shared" si="96"/>
        <v>0</v>
      </c>
      <c r="G509" s="21" t="s">
        <v>67</v>
      </c>
      <c r="H509" s="33">
        <f t="shared" ref="H509:I509" si="125">+AVERAGE(K291,K219,K150,K81,K362,K433)</f>
        <v>0</v>
      </c>
      <c r="I509" s="33">
        <f t="shared" si="125"/>
        <v>0.56666666666666665</v>
      </c>
      <c r="J509" s="33">
        <f t="shared" si="98"/>
        <v>0.33666666666666661</v>
      </c>
      <c r="K509" s="33">
        <f t="shared" si="99"/>
        <v>0</v>
      </c>
      <c r="L509" s="33">
        <f t="shared" si="100"/>
        <v>0</v>
      </c>
      <c r="M509">
        <v>1</v>
      </c>
      <c r="N509" s="21" t="s">
        <v>67</v>
      </c>
      <c r="O509" s="33">
        <f t="shared" ref="O509:P509" si="126">+MIN(K291,K219,K150,K81,K362,K433)</f>
        <v>0</v>
      </c>
      <c r="P509" s="33">
        <f t="shared" si="126"/>
        <v>0.33333333333333331</v>
      </c>
      <c r="Q509" s="33">
        <f t="shared" si="102"/>
        <v>0.2</v>
      </c>
      <c r="R509" s="33">
        <f t="shared" si="103"/>
        <v>0</v>
      </c>
      <c r="S509" s="33">
        <f t="shared" si="104"/>
        <v>0</v>
      </c>
      <c r="T509">
        <v>2</v>
      </c>
      <c r="U509" s="21" t="s">
        <v>67</v>
      </c>
      <c r="V509" s="33">
        <v>0</v>
      </c>
      <c r="W509" s="33">
        <v>1</v>
      </c>
      <c r="X509" s="33">
        <v>0</v>
      </c>
      <c r="Y509" s="33">
        <v>0</v>
      </c>
      <c r="Z509" s="33">
        <v>0</v>
      </c>
      <c r="AA509">
        <v>3</v>
      </c>
    </row>
    <row r="510" spans="1:27">
      <c r="A510" s="21" t="s">
        <v>19</v>
      </c>
      <c r="B510" s="33">
        <f t="shared" si="93"/>
        <v>0</v>
      </c>
      <c r="C510" s="33">
        <f t="shared" si="94"/>
        <v>0</v>
      </c>
      <c r="D510" s="33">
        <f t="shared" si="95"/>
        <v>0.58111111111111113</v>
      </c>
      <c r="E510" s="33">
        <f t="shared" si="96"/>
        <v>0.13333333333333333</v>
      </c>
      <c r="F510" s="33">
        <f t="shared" si="96"/>
        <v>0</v>
      </c>
      <c r="G510" s="21" t="s">
        <v>19</v>
      </c>
      <c r="H510" s="33">
        <f t="shared" ref="H510:I510" si="127">+AVERAGE(K292,K220,K151,K82,K363,K434)</f>
        <v>0</v>
      </c>
      <c r="I510" s="33">
        <f t="shared" si="127"/>
        <v>0</v>
      </c>
      <c r="J510" s="33">
        <f t="shared" si="98"/>
        <v>0.58111111111111113</v>
      </c>
      <c r="K510" s="33">
        <f t="shared" si="99"/>
        <v>0.13333333333333333</v>
      </c>
      <c r="L510" s="33">
        <f t="shared" si="100"/>
        <v>0</v>
      </c>
      <c r="M510">
        <v>1</v>
      </c>
      <c r="N510" s="21" t="s">
        <v>19</v>
      </c>
      <c r="O510" s="33">
        <f t="shared" ref="O510:P510" si="128">+MIN(K292,K220,K151,K82,K363,K434)</f>
        <v>0</v>
      </c>
      <c r="P510" s="33">
        <f t="shared" si="128"/>
        <v>0</v>
      </c>
      <c r="Q510" s="33">
        <f t="shared" si="102"/>
        <v>0</v>
      </c>
      <c r="R510" s="33">
        <f t="shared" si="103"/>
        <v>0</v>
      </c>
      <c r="S510" s="33">
        <f t="shared" si="104"/>
        <v>0</v>
      </c>
      <c r="T510">
        <v>2</v>
      </c>
      <c r="U510" s="21" t="s">
        <v>19</v>
      </c>
      <c r="V510" s="33">
        <v>0</v>
      </c>
      <c r="W510" s="33">
        <v>1</v>
      </c>
      <c r="X510" s="33">
        <v>0</v>
      </c>
      <c r="Y510" s="33">
        <v>0</v>
      </c>
      <c r="Z510" s="33">
        <v>0</v>
      </c>
      <c r="AA510">
        <v>3</v>
      </c>
    </row>
    <row r="511" spans="1:27">
      <c r="A511" s="21" t="s">
        <v>20</v>
      </c>
      <c r="B511" s="33">
        <f t="shared" si="93"/>
        <v>0</v>
      </c>
      <c r="C511" s="33">
        <f t="shared" si="94"/>
        <v>1.8518518518518517E-2</v>
      </c>
      <c r="D511" s="33">
        <f t="shared" si="95"/>
        <v>0.55714285714285716</v>
      </c>
      <c r="E511" s="33">
        <f t="shared" si="96"/>
        <v>6.25E-2</v>
      </c>
      <c r="F511" s="33">
        <f t="shared" si="96"/>
        <v>0.10317460317460318</v>
      </c>
      <c r="G511" s="21" t="s">
        <v>20</v>
      </c>
      <c r="H511" s="33">
        <f t="shared" ref="H511:I511" si="129">+AVERAGE(K293,K221,K152,K83,K364,K435)</f>
        <v>0</v>
      </c>
      <c r="I511" s="33">
        <f t="shared" si="129"/>
        <v>1.8518518518518517E-2</v>
      </c>
      <c r="J511" s="33">
        <f t="shared" si="98"/>
        <v>0.55714285714285716</v>
      </c>
      <c r="K511" s="33">
        <f t="shared" si="99"/>
        <v>6.25E-2</v>
      </c>
      <c r="L511" s="33">
        <f t="shared" si="100"/>
        <v>0.10317460317460318</v>
      </c>
      <c r="M511">
        <v>1</v>
      </c>
      <c r="N511" s="21" t="s">
        <v>20</v>
      </c>
      <c r="O511" s="33">
        <f t="shared" ref="O511:P511" si="130">+MIN(K293,K221,K152,K83,K364,K435)</f>
        <v>0</v>
      </c>
      <c r="P511" s="33">
        <f t="shared" si="130"/>
        <v>0</v>
      </c>
      <c r="Q511" s="33">
        <f t="shared" si="102"/>
        <v>0.5</v>
      </c>
      <c r="R511" s="33">
        <f t="shared" si="103"/>
        <v>0</v>
      </c>
      <c r="S511" s="33">
        <f t="shared" si="104"/>
        <v>0</v>
      </c>
      <c r="T511">
        <v>2</v>
      </c>
      <c r="U511" s="21" t="s">
        <v>20</v>
      </c>
      <c r="V511" s="33">
        <v>0</v>
      </c>
      <c r="W511" s="33">
        <v>0</v>
      </c>
      <c r="X511" s="33">
        <v>1</v>
      </c>
      <c r="Y511" s="33">
        <v>0</v>
      </c>
      <c r="Z511" s="33">
        <v>0</v>
      </c>
      <c r="AA511">
        <v>3</v>
      </c>
    </row>
    <row r="512" spans="1:27">
      <c r="A512" s="46" t="s">
        <v>64</v>
      </c>
      <c r="B512" s="33">
        <f t="shared" si="93"/>
        <v>3.3333333333333333E-2</v>
      </c>
      <c r="C512" s="33">
        <f t="shared" si="94"/>
        <v>3.3333333333333333E-2</v>
      </c>
      <c r="D512" s="33">
        <f t="shared" si="95"/>
        <v>8.3333333333333329E-2</v>
      </c>
      <c r="E512" s="33">
        <f t="shared" si="96"/>
        <v>0</v>
      </c>
      <c r="F512" s="33">
        <f t="shared" si="96"/>
        <v>0</v>
      </c>
      <c r="G512" s="21" t="s">
        <v>64</v>
      </c>
      <c r="H512" s="33">
        <f t="shared" ref="H512:I512" si="131">+AVERAGE(K294,K222,K153,K84,K365,K436)</f>
        <v>3.3333333333333333E-2</v>
      </c>
      <c r="I512" s="33">
        <f t="shared" si="131"/>
        <v>3.3333333333333333E-2</v>
      </c>
      <c r="J512" s="33">
        <f t="shared" si="98"/>
        <v>8.3333333333333329E-2</v>
      </c>
      <c r="K512" s="33">
        <f t="shared" si="99"/>
        <v>0</v>
      </c>
      <c r="L512" s="33">
        <f t="shared" si="100"/>
        <v>0</v>
      </c>
      <c r="M512">
        <v>1</v>
      </c>
      <c r="N512" s="21" t="s">
        <v>64</v>
      </c>
      <c r="O512" s="33">
        <f t="shared" ref="O512:P512" si="132">+MIN(K294,K222,K153,K84,K365,K436)</f>
        <v>0</v>
      </c>
      <c r="P512" s="33">
        <f t="shared" si="132"/>
        <v>0</v>
      </c>
      <c r="Q512" s="33">
        <f t="shared" si="102"/>
        <v>0</v>
      </c>
      <c r="R512" s="33">
        <f t="shared" si="103"/>
        <v>0</v>
      </c>
      <c r="S512" s="33">
        <f t="shared" si="104"/>
        <v>0</v>
      </c>
      <c r="T512">
        <v>2</v>
      </c>
      <c r="U512" s="21" t="s">
        <v>64</v>
      </c>
      <c r="V512" s="33">
        <v>0</v>
      </c>
      <c r="W512" s="33">
        <v>0</v>
      </c>
      <c r="X512" s="33">
        <v>1</v>
      </c>
      <c r="Y512" s="33">
        <v>0</v>
      </c>
      <c r="Z512" s="33">
        <v>0</v>
      </c>
      <c r="AA512">
        <v>3</v>
      </c>
    </row>
    <row r="513" spans="1:27">
      <c r="A513" s="21" t="s">
        <v>71</v>
      </c>
      <c r="B513" s="33">
        <f t="shared" si="93"/>
        <v>3.3333333333333333E-2</v>
      </c>
      <c r="C513" s="33">
        <f t="shared" si="94"/>
        <v>0</v>
      </c>
      <c r="D513" s="33">
        <f t="shared" si="95"/>
        <v>0.37333333333333335</v>
      </c>
      <c r="E513" s="33">
        <f t="shared" si="96"/>
        <v>0</v>
      </c>
      <c r="F513" s="33">
        <f t="shared" si="96"/>
        <v>0</v>
      </c>
      <c r="G513" s="21" t="s">
        <v>71</v>
      </c>
      <c r="H513" s="33">
        <f t="shared" ref="H513:I513" si="133">+AVERAGE(K295,K223,K154,K85,K366,K437)</f>
        <v>3.3333333333333333E-2</v>
      </c>
      <c r="I513" s="33">
        <f t="shared" si="133"/>
        <v>0</v>
      </c>
      <c r="J513" s="33">
        <f t="shared" si="98"/>
        <v>0.37333333333333335</v>
      </c>
      <c r="K513" s="33">
        <f t="shared" si="99"/>
        <v>0</v>
      </c>
      <c r="L513" s="33">
        <f t="shared" si="100"/>
        <v>0</v>
      </c>
      <c r="M513">
        <v>1</v>
      </c>
      <c r="N513" s="21" t="s">
        <v>71</v>
      </c>
      <c r="O513" s="33">
        <f t="shared" ref="O513:P513" si="134">+MIN(K295,K223,K154,K85,K366,K437)</f>
        <v>0</v>
      </c>
      <c r="P513" s="33">
        <f t="shared" si="134"/>
        <v>0</v>
      </c>
      <c r="Q513" s="33">
        <f t="shared" si="102"/>
        <v>0</v>
      </c>
      <c r="R513" s="33">
        <f t="shared" si="103"/>
        <v>0</v>
      </c>
      <c r="S513" s="33">
        <f t="shared" si="104"/>
        <v>0</v>
      </c>
      <c r="T513">
        <v>2</v>
      </c>
      <c r="U513" s="21" t="s">
        <v>71</v>
      </c>
      <c r="V513" s="33">
        <v>0</v>
      </c>
      <c r="W513" s="33">
        <v>0</v>
      </c>
      <c r="X513" s="33">
        <v>1</v>
      </c>
      <c r="Y513" s="33">
        <v>0</v>
      </c>
      <c r="Z513" s="33">
        <v>0</v>
      </c>
      <c r="AA513">
        <v>3</v>
      </c>
    </row>
    <row r="514" spans="1:27">
      <c r="A514" s="21" t="s">
        <v>50</v>
      </c>
      <c r="B514" s="33">
        <f t="shared" si="93"/>
        <v>8.3333333333333329E-2</v>
      </c>
      <c r="C514" s="33">
        <f t="shared" si="94"/>
        <v>8.3333333333333329E-2</v>
      </c>
      <c r="D514" s="33">
        <f t="shared" si="95"/>
        <v>0.46666666666666662</v>
      </c>
      <c r="E514" s="33">
        <f t="shared" si="96"/>
        <v>0.125</v>
      </c>
      <c r="F514" s="33">
        <f t="shared" si="96"/>
        <v>0</v>
      </c>
      <c r="G514" s="21" t="s">
        <v>50</v>
      </c>
      <c r="H514" s="33">
        <f t="shared" ref="H514:I514" si="135">+AVERAGE(K296,K224,K155,K86,K367,K438)</f>
        <v>8.3333333333333329E-2</v>
      </c>
      <c r="I514" s="33">
        <f t="shared" si="135"/>
        <v>8.3333333333333329E-2</v>
      </c>
      <c r="J514" s="33">
        <f t="shared" si="98"/>
        <v>0.46666666666666662</v>
      </c>
      <c r="K514" s="33">
        <f t="shared" si="99"/>
        <v>0.125</v>
      </c>
      <c r="L514" s="33">
        <f t="shared" si="100"/>
        <v>0</v>
      </c>
      <c r="M514">
        <v>1</v>
      </c>
      <c r="N514" s="21" t="s">
        <v>50</v>
      </c>
      <c r="O514" s="33">
        <f t="shared" ref="O514:P514" si="136">+MIN(K296,K224,K155,K86,K367,K438)</f>
        <v>0</v>
      </c>
      <c r="P514" s="33">
        <f t="shared" si="136"/>
        <v>0</v>
      </c>
      <c r="Q514" s="33">
        <f t="shared" si="102"/>
        <v>0</v>
      </c>
      <c r="R514" s="33">
        <f t="shared" si="103"/>
        <v>0</v>
      </c>
      <c r="S514" s="33">
        <f t="shared" si="104"/>
        <v>0</v>
      </c>
      <c r="T514">
        <v>2</v>
      </c>
      <c r="U514" s="21" t="s">
        <v>50</v>
      </c>
      <c r="V514" s="33">
        <v>0</v>
      </c>
      <c r="W514" s="33">
        <v>0</v>
      </c>
      <c r="X514" s="33">
        <v>1</v>
      </c>
      <c r="Y514" s="33">
        <v>0</v>
      </c>
      <c r="Z514" s="33">
        <v>0</v>
      </c>
      <c r="AA514">
        <v>3</v>
      </c>
    </row>
    <row r="515" spans="1:27">
      <c r="A515" s="21" t="s">
        <v>7</v>
      </c>
      <c r="B515" s="33">
        <f t="shared" si="93"/>
        <v>0</v>
      </c>
      <c r="C515" s="33">
        <f t="shared" si="94"/>
        <v>0</v>
      </c>
      <c r="D515" s="33">
        <f t="shared" si="95"/>
        <v>0.63</v>
      </c>
      <c r="E515" s="33">
        <f t="shared" si="96"/>
        <v>0.05</v>
      </c>
      <c r="F515" s="33">
        <f t="shared" si="96"/>
        <v>0</v>
      </c>
      <c r="G515" s="21" t="s">
        <v>7</v>
      </c>
      <c r="H515" s="33">
        <f t="shared" ref="H515:I515" si="137">+AVERAGE(K297,K225,K156,K87,K368,K439)</f>
        <v>0</v>
      </c>
      <c r="I515" s="33">
        <f t="shared" si="137"/>
        <v>0</v>
      </c>
      <c r="J515" s="33">
        <f t="shared" si="98"/>
        <v>0.63</v>
      </c>
      <c r="K515" s="33">
        <f t="shared" si="99"/>
        <v>0.05</v>
      </c>
      <c r="L515" s="33">
        <f t="shared" si="100"/>
        <v>0</v>
      </c>
      <c r="M515">
        <v>1</v>
      </c>
      <c r="N515" s="21" t="s">
        <v>7</v>
      </c>
      <c r="O515" s="33">
        <f t="shared" ref="O515:P515" si="138">+MIN(K297,K225,K156,K87,K368,K439)</f>
        <v>0</v>
      </c>
      <c r="P515" s="33">
        <f t="shared" si="138"/>
        <v>0</v>
      </c>
      <c r="Q515" s="33">
        <f t="shared" si="102"/>
        <v>0.25</v>
      </c>
      <c r="R515" s="33">
        <f t="shared" si="103"/>
        <v>0</v>
      </c>
      <c r="S515" s="33">
        <f t="shared" si="104"/>
        <v>0</v>
      </c>
      <c r="T515">
        <v>2</v>
      </c>
      <c r="U515" s="21" t="s">
        <v>7</v>
      </c>
      <c r="V515" s="33">
        <v>0</v>
      </c>
      <c r="W515" s="33">
        <v>0</v>
      </c>
      <c r="X515" s="33">
        <v>1</v>
      </c>
      <c r="Y515" s="33">
        <v>0</v>
      </c>
      <c r="Z515" s="33">
        <v>0</v>
      </c>
      <c r="AA515">
        <v>3</v>
      </c>
    </row>
    <row r="516" spans="1:27">
      <c r="A516" s="21" t="s">
        <v>8</v>
      </c>
      <c r="B516" s="33">
        <f t="shared" si="93"/>
        <v>8.9992183742183748E-2</v>
      </c>
      <c r="C516" s="33">
        <f t="shared" si="94"/>
        <v>4.7558922558922558E-2</v>
      </c>
      <c r="D516" s="33">
        <f t="shared" si="95"/>
        <v>0.63778860028860029</v>
      </c>
      <c r="E516" s="33">
        <f t="shared" si="96"/>
        <v>4.3402777777777776E-2</v>
      </c>
      <c r="F516" s="33">
        <f t="shared" si="96"/>
        <v>0.10524891774891776</v>
      </c>
      <c r="G516" s="21" t="s">
        <v>8</v>
      </c>
      <c r="H516" s="33">
        <f t="shared" ref="H516:I516" si="139">+AVERAGE(K298,K226,K157,K88,K369,K440)</f>
        <v>8.9992183742183748E-2</v>
      </c>
      <c r="I516" s="33">
        <f t="shared" si="139"/>
        <v>4.7558922558922558E-2</v>
      </c>
      <c r="J516" s="33">
        <f t="shared" si="98"/>
        <v>0.63778860028860029</v>
      </c>
      <c r="K516" s="33">
        <f t="shared" si="99"/>
        <v>4.3402777777777776E-2</v>
      </c>
      <c r="L516" s="33">
        <f t="shared" si="100"/>
        <v>0.10524891774891776</v>
      </c>
      <c r="M516">
        <v>1</v>
      </c>
      <c r="N516" s="21" t="s">
        <v>8</v>
      </c>
      <c r="O516" s="33">
        <f t="shared" ref="O516:P516" si="140">+MIN(K298,K226,K157,K88,K369,K440)</f>
        <v>0</v>
      </c>
      <c r="P516" s="33">
        <f t="shared" si="140"/>
        <v>0</v>
      </c>
      <c r="Q516" s="33">
        <f t="shared" si="102"/>
        <v>0.44444444444444442</v>
      </c>
      <c r="R516" s="33">
        <f t="shared" si="103"/>
        <v>0</v>
      </c>
      <c r="S516" s="33">
        <f t="shared" si="104"/>
        <v>6.25E-2</v>
      </c>
      <c r="T516">
        <v>2</v>
      </c>
      <c r="U516" s="21" t="s">
        <v>8</v>
      </c>
      <c r="V516" s="33">
        <v>0</v>
      </c>
      <c r="W516" s="33">
        <v>0</v>
      </c>
      <c r="X516" s="33">
        <v>1</v>
      </c>
      <c r="Y516" s="33">
        <v>0</v>
      </c>
      <c r="Z516" s="33">
        <v>0</v>
      </c>
      <c r="AA516">
        <v>3</v>
      </c>
    </row>
    <row r="517" spans="1:27">
      <c r="A517" s="21" t="s">
        <v>72</v>
      </c>
      <c r="B517" s="33">
        <f t="shared" si="93"/>
        <v>0</v>
      </c>
      <c r="C517" s="33">
        <f t="shared" si="94"/>
        <v>0.27777777777777773</v>
      </c>
      <c r="D517" s="33">
        <f t="shared" si="95"/>
        <v>0.58333333333333326</v>
      </c>
      <c r="E517" s="33">
        <f t="shared" si="96"/>
        <v>0</v>
      </c>
      <c r="F517" s="33">
        <f t="shared" si="96"/>
        <v>0</v>
      </c>
      <c r="G517" s="21" t="s">
        <v>72</v>
      </c>
      <c r="H517" s="33">
        <f t="shared" ref="H517:I517" si="141">+AVERAGE(K299,K227,K158,K89,K370,K441)</f>
        <v>0</v>
      </c>
      <c r="I517" s="33">
        <f t="shared" si="141"/>
        <v>0.27777777777777773</v>
      </c>
      <c r="J517" s="33">
        <f t="shared" si="98"/>
        <v>0.58333333333333326</v>
      </c>
      <c r="K517" s="33">
        <f t="shared" si="99"/>
        <v>0</v>
      </c>
      <c r="L517" s="64">
        <v>0</v>
      </c>
      <c r="M517">
        <v>1</v>
      </c>
      <c r="N517" s="21" t="s">
        <v>72</v>
      </c>
      <c r="O517" s="33">
        <f t="shared" ref="O517:P517" si="142">+MIN(K299,K227,K158,K89,K370,K441)</f>
        <v>0</v>
      </c>
      <c r="P517" s="33">
        <f t="shared" si="142"/>
        <v>0</v>
      </c>
      <c r="Q517" s="33">
        <f t="shared" si="102"/>
        <v>0.5</v>
      </c>
      <c r="R517" s="33">
        <f t="shared" si="103"/>
        <v>0</v>
      </c>
      <c r="S517" s="33">
        <f t="shared" si="104"/>
        <v>0</v>
      </c>
      <c r="T517">
        <v>2</v>
      </c>
      <c r="U517" s="21" t="s">
        <v>72</v>
      </c>
      <c r="V517" s="33">
        <v>0</v>
      </c>
      <c r="W517" s="33">
        <v>0</v>
      </c>
      <c r="X517" s="33">
        <v>0</v>
      </c>
      <c r="Y517" s="33">
        <v>1</v>
      </c>
      <c r="Z517" s="33">
        <v>0</v>
      </c>
      <c r="AA517">
        <v>3</v>
      </c>
    </row>
    <row r="518" spans="1:27">
      <c r="A518" s="21" t="s">
        <v>53</v>
      </c>
      <c r="B518" s="33">
        <f>+CHOOSE($A$4,H518,O518,V518)</f>
        <v>0</v>
      </c>
      <c r="C518" s="33">
        <f t="shared" si="94"/>
        <v>0</v>
      </c>
      <c r="D518" s="33">
        <f t="shared" si="95"/>
        <v>0</v>
      </c>
      <c r="E518" s="33">
        <f t="shared" si="96"/>
        <v>0.2</v>
      </c>
      <c r="F518" s="33">
        <f t="shared" si="96"/>
        <v>0</v>
      </c>
      <c r="G518" s="21" t="s">
        <v>53</v>
      </c>
      <c r="H518" s="64">
        <f>+H565</f>
        <v>0</v>
      </c>
      <c r="I518" s="64">
        <f t="shared" ref="I518:L518" si="143">+I565</f>
        <v>0</v>
      </c>
      <c r="J518" s="64">
        <f t="shared" si="143"/>
        <v>0</v>
      </c>
      <c r="K518" s="64">
        <f t="shared" si="143"/>
        <v>0.2</v>
      </c>
      <c r="L518" s="64">
        <f t="shared" si="143"/>
        <v>0</v>
      </c>
      <c r="M518">
        <v>1</v>
      </c>
      <c r="N518" s="21" t="s">
        <v>53</v>
      </c>
      <c r="O518" s="33">
        <f t="shared" ref="O518:P518" si="144">+MIN(K300,K228,K159,K90,K371,K442)</f>
        <v>0</v>
      </c>
      <c r="P518" s="33">
        <f t="shared" si="144"/>
        <v>0</v>
      </c>
      <c r="Q518" s="33">
        <f t="shared" si="102"/>
        <v>0</v>
      </c>
      <c r="R518" s="33">
        <f t="shared" si="103"/>
        <v>0</v>
      </c>
      <c r="S518" s="33">
        <f t="shared" si="104"/>
        <v>0</v>
      </c>
      <c r="T518">
        <v>2</v>
      </c>
      <c r="U518" s="21" t="s">
        <v>53</v>
      </c>
      <c r="V518" s="33">
        <v>0</v>
      </c>
      <c r="W518" s="33">
        <v>1</v>
      </c>
      <c r="X518" s="33">
        <v>0</v>
      </c>
      <c r="Y518" s="33">
        <v>0</v>
      </c>
      <c r="Z518" s="33">
        <v>0</v>
      </c>
      <c r="AA518">
        <v>3</v>
      </c>
    </row>
    <row r="519" spans="1:27">
      <c r="A519" s="21" t="s">
        <v>49</v>
      </c>
      <c r="B519" s="33">
        <f t="shared" si="93"/>
        <v>0</v>
      </c>
      <c r="C519" s="33">
        <f t="shared" si="94"/>
        <v>0</v>
      </c>
      <c r="D519" s="33">
        <f t="shared" si="95"/>
        <v>0</v>
      </c>
      <c r="E519" s="33">
        <f t="shared" si="96"/>
        <v>0.625</v>
      </c>
      <c r="F519" s="33">
        <f t="shared" si="96"/>
        <v>0</v>
      </c>
      <c r="G519" s="21" t="s">
        <v>49</v>
      </c>
      <c r="H519" s="33">
        <f t="shared" ref="H519:I519" si="145">+AVERAGE(K301,K229,K160,K91,K372,K443)</f>
        <v>0</v>
      </c>
      <c r="I519" s="33">
        <f t="shared" si="145"/>
        <v>0</v>
      </c>
      <c r="J519" s="33">
        <f t="shared" si="98"/>
        <v>0</v>
      </c>
      <c r="K519" s="33">
        <f t="shared" si="99"/>
        <v>0.625</v>
      </c>
      <c r="L519" s="33">
        <f t="shared" si="100"/>
        <v>0</v>
      </c>
      <c r="M519">
        <v>1</v>
      </c>
      <c r="N519" s="21" t="s">
        <v>49</v>
      </c>
      <c r="O519" s="33">
        <f t="shared" ref="O519:P519" si="146">+MIN(K301,K229,K160,K91,K372,K443)</f>
        <v>0</v>
      </c>
      <c r="P519" s="33">
        <f t="shared" si="146"/>
        <v>0</v>
      </c>
      <c r="Q519" s="33">
        <f t="shared" si="102"/>
        <v>0</v>
      </c>
      <c r="R519" s="33">
        <f t="shared" si="103"/>
        <v>0</v>
      </c>
      <c r="S519" s="33">
        <f t="shared" si="104"/>
        <v>0</v>
      </c>
      <c r="T519">
        <v>2</v>
      </c>
      <c r="U519" s="21" t="s">
        <v>49</v>
      </c>
      <c r="V519" s="33">
        <v>0</v>
      </c>
      <c r="W519" s="33">
        <v>0</v>
      </c>
      <c r="X519" s="33">
        <v>0</v>
      </c>
      <c r="Y519" s="33">
        <v>1</v>
      </c>
      <c r="Z519" s="33">
        <v>0</v>
      </c>
      <c r="AA519">
        <v>3</v>
      </c>
    </row>
    <row r="520" spans="1:27">
      <c r="A520" s="21" t="s">
        <v>43</v>
      </c>
      <c r="B520" s="33">
        <f t="shared" si="93"/>
        <v>2.7777777777777776E-2</v>
      </c>
      <c r="C520" s="33">
        <f t="shared" si="94"/>
        <v>0</v>
      </c>
      <c r="D520" s="33">
        <f t="shared" si="95"/>
        <v>0.62</v>
      </c>
      <c r="E520" s="33">
        <f t="shared" si="96"/>
        <v>0.13333333333333333</v>
      </c>
      <c r="F520" s="33">
        <f t="shared" si="96"/>
        <v>0</v>
      </c>
      <c r="G520" s="21" t="s">
        <v>43</v>
      </c>
      <c r="H520" s="33">
        <f t="shared" ref="H520:I520" si="147">+AVERAGE(K302,K230,K161,K92,K373,K444)</f>
        <v>2.7777777777777776E-2</v>
      </c>
      <c r="I520" s="33">
        <f t="shared" si="147"/>
        <v>0</v>
      </c>
      <c r="J520" s="33">
        <f t="shared" si="98"/>
        <v>0.62</v>
      </c>
      <c r="K520" s="33">
        <f t="shared" si="99"/>
        <v>0.13333333333333333</v>
      </c>
      <c r="L520" s="33">
        <f t="shared" si="100"/>
        <v>0</v>
      </c>
      <c r="M520">
        <v>1</v>
      </c>
      <c r="N520" s="21" t="s">
        <v>43</v>
      </c>
      <c r="O520" s="33">
        <f t="shared" ref="O520:P520" si="148">+MIN(K302,K230,K161,K92,K373,K444)</f>
        <v>0</v>
      </c>
      <c r="P520" s="33">
        <f t="shared" si="148"/>
        <v>0</v>
      </c>
      <c r="Q520" s="33">
        <f t="shared" si="102"/>
        <v>0.33333333333333331</v>
      </c>
      <c r="R520" s="33">
        <f t="shared" si="103"/>
        <v>0</v>
      </c>
      <c r="S520" s="33">
        <f t="shared" si="104"/>
        <v>0</v>
      </c>
      <c r="T520">
        <v>2</v>
      </c>
      <c r="U520" s="21" t="s">
        <v>43</v>
      </c>
      <c r="V520" s="33">
        <v>0</v>
      </c>
      <c r="W520" s="33">
        <v>0</v>
      </c>
      <c r="X520" s="33">
        <v>1</v>
      </c>
      <c r="Y520" s="33">
        <v>0</v>
      </c>
      <c r="Z520" s="33">
        <v>0</v>
      </c>
      <c r="AA520">
        <v>3</v>
      </c>
    </row>
    <row r="521" spans="1:27">
      <c r="A521" s="21" t="s">
        <v>36</v>
      </c>
      <c r="B521" s="33">
        <f t="shared" si="93"/>
        <v>0</v>
      </c>
      <c r="C521" s="33">
        <f t="shared" si="94"/>
        <v>0</v>
      </c>
      <c r="D521" s="33">
        <f t="shared" si="95"/>
        <v>0</v>
      </c>
      <c r="E521" s="33">
        <f t="shared" si="96"/>
        <v>9.8214285714285712E-2</v>
      </c>
      <c r="F521" s="33">
        <f t="shared" si="96"/>
        <v>4.7619047619047616E-2</v>
      </c>
      <c r="G521" s="21" t="s">
        <v>36</v>
      </c>
      <c r="H521" s="33">
        <f t="shared" ref="H521:I521" si="149">+AVERAGE(K303,K231,K162,K93,K374,K445)</f>
        <v>0</v>
      </c>
      <c r="I521" s="33">
        <f t="shared" si="149"/>
        <v>0</v>
      </c>
      <c r="J521" s="33">
        <f t="shared" si="98"/>
        <v>0</v>
      </c>
      <c r="K521" s="33">
        <f t="shared" si="99"/>
        <v>9.8214285714285712E-2</v>
      </c>
      <c r="L521" s="33">
        <f t="shared" si="100"/>
        <v>4.7619047619047616E-2</v>
      </c>
      <c r="M521">
        <v>1</v>
      </c>
      <c r="N521" s="21" t="s">
        <v>36</v>
      </c>
      <c r="O521" s="33">
        <f t="shared" ref="O521:P521" si="150">+MIN(K303,K231,K162,K93,K374,K445)</f>
        <v>0</v>
      </c>
      <c r="P521" s="33">
        <f t="shared" si="150"/>
        <v>0</v>
      </c>
      <c r="Q521" s="33">
        <f t="shared" si="102"/>
        <v>0</v>
      </c>
      <c r="R521" s="33">
        <f t="shared" si="103"/>
        <v>0</v>
      </c>
      <c r="S521" s="33">
        <f t="shared" si="104"/>
        <v>0</v>
      </c>
      <c r="T521">
        <v>2</v>
      </c>
      <c r="U521" s="21" t="s">
        <v>36</v>
      </c>
      <c r="V521" s="33">
        <v>0</v>
      </c>
      <c r="W521" s="33">
        <v>0</v>
      </c>
      <c r="X521" s="33">
        <v>0</v>
      </c>
      <c r="Y521" s="33">
        <v>1</v>
      </c>
      <c r="Z521" s="33">
        <v>0</v>
      </c>
      <c r="AA521">
        <v>3</v>
      </c>
    </row>
    <row r="522" spans="1:27">
      <c r="A522" s="21" t="s">
        <v>24</v>
      </c>
      <c r="B522" s="33">
        <f t="shared" si="93"/>
        <v>0</v>
      </c>
      <c r="C522" s="33">
        <f t="shared" si="94"/>
        <v>0</v>
      </c>
      <c r="D522" s="33">
        <f t="shared" si="95"/>
        <v>0</v>
      </c>
      <c r="E522" s="33">
        <f t="shared" si="96"/>
        <v>0.625</v>
      </c>
      <c r="F522" s="33">
        <f t="shared" si="96"/>
        <v>0.1111111111111111</v>
      </c>
      <c r="G522" s="21" t="s">
        <v>24</v>
      </c>
      <c r="H522" s="33">
        <f t="shared" ref="H522:I522" si="151">+AVERAGE(K304,K232,K163,K94,K375,K446)</f>
        <v>0</v>
      </c>
      <c r="I522" s="33">
        <f t="shared" si="151"/>
        <v>0</v>
      </c>
      <c r="J522" s="33">
        <f t="shared" si="98"/>
        <v>0</v>
      </c>
      <c r="K522" s="33">
        <f t="shared" si="99"/>
        <v>0.625</v>
      </c>
      <c r="L522" s="33">
        <f t="shared" si="100"/>
        <v>0.1111111111111111</v>
      </c>
      <c r="M522">
        <v>1</v>
      </c>
      <c r="N522" s="21" t="s">
        <v>24</v>
      </c>
      <c r="O522" s="33">
        <f t="shared" ref="O522:P522" si="152">+MIN(K304,K232,K163,K94,K375,K446)</f>
        <v>0</v>
      </c>
      <c r="P522" s="33">
        <f t="shared" si="152"/>
        <v>0</v>
      </c>
      <c r="Q522" s="33">
        <f t="shared" si="102"/>
        <v>0</v>
      </c>
      <c r="R522" s="33">
        <f t="shared" si="103"/>
        <v>0.5</v>
      </c>
      <c r="S522" s="33">
        <f t="shared" si="104"/>
        <v>0</v>
      </c>
      <c r="T522">
        <v>2</v>
      </c>
      <c r="U522" s="21" t="s">
        <v>24</v>
      </c>
      <c r="V522" s="33">
        <v>0</v>
      </c>
      <c r="W522" s="33">
        <v>0</v>
      </c>
      <c r="X522" s="33">
        <v>0</v>
      </c>
      <c r="Y522" s="33">
        <v>1</v>
      </c>
      <c r="Z522" s="33">
        <v>0</v>
      </c>
      <c r="AA522">
        <v>3</v>
      </c>
    </row>
    <row r="523" spans="1:27">
      <c r="A523" s="21" t="s">
        <v>10</v>
      </c>
      <c r="B523" s="33">
        <f t="shared" si="93"/>
        <v>1.0416666666666666E-2</v>
      </c>
      <c r="C523" s="33">
        <f t="shared" si="94"/>
        <v>1.0416666666666666E-2</v>
      </c>
      <c r="D523" s="33">
        <f t="shared" si="95"/>
        <v>0.57499999999999996</v>
      </c>
      <c r="E523" s="33">
        <f t="shared" si="96"/>
        <v>9.7916666666666666E-2</v>
      </c>
      <c r="F523" s="33">
        <f t="shared" si="96"/>
        <v>9.722222222222221E-2</v>
      </c>
      <c r="G523" s="21" t="s">
        <v>10</v>
      </c>
      <c r="H523" s="33">
        <f t="shared" ref="H523:I523" si="153">+AVERAGE(K305,K233,K164,K95,K376,K447)</f>
        <v>1.0416666666666666E-2</v>
      </c>
      <c r="I523" s="33">
        <f t="shared" si="153"/>
        <v>1.0416666666666666E-2</v>
      </c>
      <c r="J523" s="33">
        <f t="shared" si="98"/>
        <v>0.57499999999999996</v>
      </c>
      <c r="K523" s="33">
        <f t="shared" si="99"/>
        <v>9.7916666666666666E-2</v>
      </c>
      <c r="L523" s="33">
        <f t="shared" si="100"/>
        <v>9.722222222222221E-2</v>
      </c>
      <c r="M523">
        <v>1</v>
      </c>
      <c r="N523" s="21" t="s">
        <v>10</v>
      </c>
      <c r="O523" s="33">
        <f t="shared" ref="O523:P523" si="154">+MIN(K305,K233,K164,K95,K376,K447)</f>
        <v>0</v>
      </c>
      <c r="P523" s="33">
        <f t="shared" si="154"/>
        <v>0</v>
      </c>
      <c r="Q523" s="33">
        <f t="shared" si="102"/>
        <v>0.5</v>
      </c>
      <c r="R523" s="33">
        <f t="shared" si="103"/>
        <v>0</v>
      </c>
      <c r="S523" s="33">
        <f t="shared" si="104"/>
        <v>0</v>
      </c>
      <c r="T523">
        <v>2</v>
      </c>
      <c r="U523" s="21" t="s">
        <v>10</v>
      </c>
      <c r="V523" s="33">
        <v>0</v>
      </c>
      <c r="W523" s="33">
        <v>0</v>
      </c>
      <c r="X523" s="33">
        <v>1</v>
      </c>
      <c r="Y523" s="33">
        <v>0</v>
      </c>
      <c r="Z523" s="33">
        <v>0</v>
      </c>
      <c r="AA523">
        <v>3</v>
      </c>
    </row>
    <row r="524" spans="1:27">
      <c r="A524" s="21" t="s">
        <v>46</v>
      </c>
      <c r="B524" s="33">
        <f t="shared" si="93"/>
        <v>0</v>
      </c>
      <c r="C524" s="33">
        <f t="shared" si="94"/>
        <v>0.16666666666666666</v>
      </c>
      <c r="D524" s="33">
        <f t="shared" si="95"/>
        <v>0</v>
      </c>
      <c r="E524" s="33">
        <f t="shared" si="96"/>
        <v>0</v>
      </c>
      <c r="F524" s="33">
        <f t="shared" si="96"/>
        <v>0</v>
      </c>
      <c r="G524" s="21" t="s">
        <v>46</v>
      </c>
      <c r="H524" s="33">
        <f t="shared" ref="H524:I524" si="155">+AVERAGE(K306,K234,K165,K96,K377,K448)</f>
        <v>0</v>
      </c>
      <c r="I524" s="33">
        <f t="shared" si="155"/>
        <v>0.16666666666666666</v>
      </c>
      <c r="J524" s="33">
        <f t="shared" si="98"/>
        <v>0</v>
      </c>
      <c r="K524" s="33">
        <f t="shared" si="99"/>
        <v>0</v>
      </c>
      <c r="L524" s="33">
        <f t="shared" si="100"/>
        <v>0</v>
      </c>
      <c r="M524">
        <v>1</v>
      </c>
      <c r="N524" s="21" t="s">
        <v>46</v>
      </c>
      <c r="O524" s="33">
        <f t="shared" ref="O524:P524" si="156">+MIN(K306,K234,K165,K96,K377,K448)</f>
        <v>0</v>
      </c>
      <c r="P524" s="33">
        <f t="shared" si="156"/>
        <v>0</v>
      </c>
      <c r="Q524" s="33">
        <f t="shared" si="102"/>
        <v>0</v>
      </c>
      <c r="R524" s="33">
        <f t="shared" si="103"/>
        <v>0</v>
      </c>
      <c r="S524" s="33">
        <f t="shared" si="104"/>
        <v>0</v>
      </c>
      <c r="T524">
        <v>2</v>
      </c>
      <c r="U524" s="21" t="s">
        <v>46</v>
      </c>
      <c r="V524" s="33">
        <v>0</v>
      </c>
      <c r="W524" s="33">
        <v>1</v>
      </c>
      <c r="X524" s="33">
        <v>0</v>
      </c>
      <c r="Y524" s="33">
        <v>0</v>
      </c>
      <c r="Z524" s="33">
        <v>0</v>
      </c>
      <c r="AA524">
        <v>3</v>
      </c>
    </row>
    <row r="525" spans="1:27">
      <c r="A525" s="21" t="s">
        <v>6</v>
      </c>
      <c r="B525" s="33">
        <f t="shared" si="93"/>
        <v>1.8518518518518517E-2</v>
      </c>
      <c r="C525" s="33">
        <f t="shared" si="94"/>
        <v>0.62301587301587302</v>
      </c>
      <c r="D525" s="33">
        <f t="shared" si="95"/>
        <v>0.16111111111111109</v>
      </c>
      <c r="E525" s="33">
        <f t="shared" si="96"/>
        <v>0.10416666666666666</v>
      </c>
      <c r="F525" s="33">
        <f t="shared" si="96"/>
        <v>0</v>
      </c>
      <c r="G525" s="21" t="s">
        <v>6</v>
      </c>
      <c r="H525" s="33">
        <f t="shared" ref="H525:I525" si="157">+AVERAGE(K307,K235,K166,K97,K378,K449)</f>
        <v>1.8518518518518517E-2</v>
      </c>
      <c r="I525" s="33">
        <f t="shared" si="157"/>
        <v>0.62301587301587302</v>
      </c>
      <c r="J525" s="33">
        <f t="shared" si="98"/>
        <v>0.16111111111111109</v>
      </c>
      <c r="K525" s="33">
        <f t="shared" si="99"/>
        <v>0.10416666666666666</v>
      </c>
      <c r="L525" s="33">
        <f t="shared" si="100"/>
        <v>0</v>
      </c>
      <c r="M525">
        <v>1</v>
      </c>
      <c r="N525" s="21" t="s">
        <v>6</v>
      </c>
      <c r="O525" s="33">
        <f t="shared" ref="O525:P525" si="158">+MIN(K307,K235,K166,K97,K378,K449)</f>
        <v>0</v>
      </c>
      <c r="P525" s="33">
        <f t="shared" si="158"/>
        <v>0.33333333333333331</v>
      </c>
      <c r="Q525" s="33">
        <f t="shared" si="102"/>
        <v>0</v>
      </c>
      <c r="R525" s="33">
        <f t="shared" si="103"/>
        <v>0</v>
      </c>
      <c r="S525" s="33">
        <f t="shared" si="104"/>
        <v>0</v>
      </c>
      <c r="T525">
        <v>2</v>
      </c>
      <c r="U525" s="21" t="s">
        <v>6</v>
      </c>
      <c r="V525" s="33">
        <v>0</v>
      </c>
      <c r="W525" s="33">
        <v>1</v>
      </c>
      <c r="X525" s="33">
        <v>0</v>
      </c>
      <c r="Y525" s="33">
        <v>0</v>
      </c>
      <c r="Z525" s="33">
        <v>0</v>
      </c>
      <c r="AA525">
        <v>3</v>
      </c>
    </row>
    <row r="526" spans="1:27">
      <c r="A526" s="21" t="s">
        <v>12</v>
      </c>
      <c r="B526" s="33">
        <f t="shared" si="93"/>
        <v>1.5151515151515152E-2</v>
      </c>
      <c r="C526" s="33">
        <f t="shared" si="94"/>
        <v>0.52828282828282835</v>
      </c>
      <c r="D526" s="33">
        <f t="shared" si="95"/>
        <v>0.1040151515151515</v>
      </c>
      <c r="E526" s="33">
        <f t="shared" si="96"/>
        <v>7.0833333333333331E-2</v>
      </c>
      <c r="F526" s="33">
        <f t="shared" si="96"/>
        <v>6.6666666666666666E-2</v>
      </c>
      <c r="G526" s="21" t="s">
        <v>12</v>
      </c>
      <c r="H526" s="33">
        <f t="shared" ref="H526:I526" si="159">+AVERAGE(K308,K236,K167,K98,K379,K450)</f>
        <v>1.5151515151515152E-2</v>
      </c>
      <c r="I526" s="33">
        <f t="shared" si="159"/>
        <v>0.52828282828282835</v>
      </c>
      <c r="J526" s="33">
        <f t="shared" si="98"/>
        <v>0.1040151515151515</v>
      </c>
      <c r="K526" s="33">
        <f t="shared" si="99"/>
        <v>7.0833333333333331E-2</v>
      </c>
      <c r="L526" s="33">
        <f t="shared" si="100"/>
        <v>6.6666666666666666E-2</v>
      </c>
      <c r="M526">
        <v>1</v>
      </c>
      <c r="N526" s="21" t="s">
        <v>12</v>
      </c>
      <c r="O526" s="33">
        <f t="shared" ref="O526:P526" si="160">+MIN(K308,K236,K167,K98,K379,K450)</f>
        <v>0</v>
      </c>
      <c r="P526" s="33">
        <f t="shared" si="160"/>
        <v>0.2</v>
      </c>
      <c r="Q526" s="33">
        <f t="shared" si="102"/>
        <v>0</v>
      </c>
      <c r="R526" s="33">
        <f t="shared" si="103"/>
        <v>0</v>
      </c>
      <c r="S526" s="33">
        <f t="shared" si="104"/>
        <v>0</v>
      </c>
      <c r="T526">
        <v>2</v>
      </c>
      <c r="U526" s="21" t="s">
        <v>12</v>
      </c>
      <c r="V526" s="33">
        <v>0</v>
      </c>
      <c r="W526" s="33">
        <v>1</v>
      </c>
      <c r="X526" s="33">
        <v>0</v>
      </c>
      <c r="Y526" s="33">
        <v>0</v>
      </c>
      <c r="Z526" s="33">
        <v>0</v>
      </c>
      <c r="AA526">
        <v>3</v>
      </c>
    </row>
    <row r="527" spans="1:27">
      <c r="A527" s="21" t="s">
        <v>47</v>
      </c>
      <c r="B527" s="33">
        <f t="shared" si="93"/>
        <v>0</v>
      </c>
      <c r="C527" s="33">
        <f t="shared" si="94"/>
        <v>0</v>
      </c>
      <c r="D527" s="33">
        <f t="shared" si="95"/>
        <v>6.6666666666666666E-2</v>
      </c>
      <c r="E527" s="33">
        <f t="shared" si="96"/>
        <v>0.27500000000000002</v>
      </c>
      <c r="F527" s="33">
        <f t="shared" si="96"/>
        <v>0.1111111111111111</v>
      </c>
      <c r="G527" s="21" t="s">
        <v>47</v>
      </c>
      <c r="H527" s="33">
        <f t="shared" ref="H527:I527" si="161">+AVERAGE(K309,K237,K168,K99,K380,K451)</f>
        <v>0</v>
      </c>
      <c r="I527" s="33">
        <f t="shared" si="161"/>
        <v>0</v>
      </c>
      <c r="J527" s="33">
        <f t="shared" si="98"/>
        <v>6.6666666666666666E-2</v>
      </c>
      <c r="K527" s="33">
        <f t="shared" si="99"/>
        <v>0.27500000000000002</v>
      </c>
      <c r="L527" s="33">
        <f t="shared" si="100"/>
        <v>0.1111111111111111</v>
      </c>
      <c r="M527">
        <v>1</v>
      </c>
      <c r="N527" s="21" t="s">
        <v>47</v>
      </c>
      <c r="O527" s="33">
        <f t="shared" ref="O527:P527" si="162">+MIN(K309,K237,K168,K99,K380,K451)</f>
        <v>0</v>
      </c>
      <c r="P527" s="33">
        <f t="shared" si="162"/>
        <v>0</v>
      </c>
      <c r="Q527" s="33">
        <f t="shared" si="102"/>
        <v>0</v>
      </c>
      <c r="R527" s="33">
        <f t="shared" si="103"/>
        <v>0</v>
      </c>
      <c r="S527" s="33">
        <f t="shared" si="104"/>
        <v>0</v>
      </c>
      <c r="T527">
        <v>2</v>
      </c>
      <c r="U527" s="21" t="s">
        <v>47</v>
      </c>
      <c r="V527" s="33">
        <v>0</v>
      </c>
      <c r="W527" s="33">
        <v>0</v>
      </c>
      <c r="X527" s="33">
        <v>0</v>
      </c>
      <c r="Y527" s="33">
        <v>1</v>
      </c>
      <c r="Z527" s="33">
        <v>0</v>
      </c>
      <c r="AA527">
        <v>3</v>
      </c>
    </row>
    <row r="528" spans="1:27">
      <c r="A528" s="21" t="s">
        <v>39</v>
      </c>
      <c r="B528" s="33">
        <f t="shared" si="93"/>
        <v>0</v>
      </c>
      <c r="C528" s="33">
        <f t="shared" si="94"/>
        <v>0</v>
      </c>
      <c r="D528" s="33">
        <f t="shared" si="95"/>
        <v>0.71666666666666656</v>
      </c>
      <c r="E528" s="33">
        <f t="shared" si="96"/>
        <v>0</v>
      </c>
      <c r="F528" s="33">
        <f t="shared" si="96"/>
        <v>0</v>
      </c>
      <c r="G528" s="21" t="s">
        <v>39</v>
      </c>
      <c r="H528" s="33">
        <f t="shared" ref="H528:I528" si="163">+AVERAGE(K310,K238,K169,K100,K381,K452)</f>
        <v>0</v>
      </c>
      <c r="I528" s="33">
        <f t="shared" si="163"/>
        <v>0</v>
      </c>
      <c r="J528" s="33">
        <f t="shared" si="98"/>
        <v>0.71666666666666656</v>
      </c>
      <c r="K528" s="33">
        <f t="shared" si="99"/>
        <v>0</v>
      </c>
      <c r="L528" s="33">
        <f t="shared" si="100"/>
        <v>0</v>
      </c>
      <c r="M528">
        <v>1</v>
      </c>
      <c r="N528" s="21" t="s">
        <v>39</v>
      </c>
      <c r="O528" s="33">
        <f t="shared" ref="O528:P528" si="164">+MIN(K310,K238,K169,K100,K381,K452)</f>
        <v>0</v>
      </c>
      <c r="P528" s="33">
        <f t="shared" si="164"/>
        <v>0</v>
      </c>
      <c r="Q528" s="33">
        <f t="shared" si="102"/>
        <v>0.33333333333333331</v>
      </c>
      <c r="R528" s="33">
        <f t="shared" si="103"/>
        <v>0</v>
      </c>
      <c r="S528" s="33">
        <f t="shared" si="104"/>
        <v>0</v>
      </c>
      <c r="T528">
        <v>2</v>
      </c>
      <c r="U528" s="21" t="s">
        <v>39</v>
      </c>
      <c r="V528" s="33">
        <v>0</v>
      </c>
      <c r="W528" s="33">
        <v>0</v>
      </c>
      <c r="X528" s="33">
        <v>1</v>
      </c>
      <c r="Y528" s="33">
        <v>0</v>
      </c>
      <c r="Z528" s="33">
        <v>0</v>
      </c>
      <c r="AA528">
        <v>3</v>
      </c>
    </row>
    <row r="529" spans="1:27">
      <c r="A529" s="21" t="s">
        <v>62</v>
      </c>
      <c r="B529" s="33">
        <f t="shared" si="93"/>
        <v>4.1666666666666664E-2</v>
      </c>
      <c r="C529" s="33">
        <f t="shared" si="94"/>
        <v>0.69841269841269848</v>
      </c>
      <c r="D529" s="33">
        <f t="shared" si="95"/>
        <v>2.8571428571428571E-2</v>
      </c>
      <c r="E529" s="33">
        <f t="shared" si="96"/>
        <v>3.125E-2</v>
      </c>
      <c r="F529" s="33">
        <f t="shared" si="96"/>
        <v>0</v>
      </c>
      <c r="G529" s="21" t="s">
        <v>62</v>
      </c>
      <c r="H529" s="33">
        <f t="shared" ref="H529:I529" si="165">+AVERAGE(K311,K239,K170,K101,K382,K453)</f>
        <v>4.1666666666666664E-2</v>
      </c>
      <c r="I529" s="33">
        <f t="shared" si="165"/>
        <v>0.69841269841269848</v>
      </c>
      <c r="J529" s="33">
        <f t="shared" si="98"/>
        <v>2.8571428571428571E-2</v>
      </c>
      <c r="K529" s="33">
        <f t="shared" si="99"/>
        <v>3.125E-2</v>
      </c>
      <c r="L529" s="33">
        <f t="shared" si="100"/>
        <v>0</v>
      </c>
      <c r="M529">
        <v>1</v>
      </c>
      <c r="N529" s="21" t="s">
        <v>62</v>
      </c>
      <c r="O529" s="33">
        <f t="shared" ref="O529:P529" si="166">+MIN(K311,K239,K170,K101,K382,K453)</f>
        <v>0</v>
      </c>
      <c r="P529" s="33">
        <f t="shared" si="166"/>
        <v>0.33333333333333331</v>
      </c>
      <c r="Q529" s="33">
        <f t="shared" si="102"/>
        <v>0</v>
      </c>
      <c r="R529" s="33">
        <f t="shared" si="103"/>
        <v>0</v>
      </c>
      <c r="S529" s="33">
        <f t="shared" si="104"/>
        <v>0</v>
      </c>
      <c r="T529">
        <v>2</v>
      </c>
      <c r="U529" s="21" t="s">
        <v>62</v>
      </c>
      <c r="V529" s="33">
        <v>0</v>
      </c>
      <c r="W529" s="33">
        <v>1</v>
      </c>
      <c r="X529" s="33">
        <v>0</v>
      </c>
      <c r="Y529" s="33">
        <v>0</v>
      </c>
      <c r="Z529" s="33">
        <v>0</v>
      </c>
      <c r="AA529">
        <v>3</v>
      </c>
    </row>
    <row r="530" spans="1:27">
      <c r="A530" s="21" t="s">
        <v>38</v>
      </c>
      <c r="B530" s="33">
        <f t="shared" si="93"/>
        <v>0</v>
      </c>
      <c r="C530" s="33">
        <f t="shared" si="94"/>
        <v>0</v>
      </c>
      <c r="D530" s="33">
        <f t="shared" si="95"/>
        <v>0</v>
      </c>
      <c r="E530" s="33">
        <f t="shared" si="96"/>
        <v>0.72893772893772901</v>
      </c>
      <c r="F530" s="33">
        <f t="shared" si="96"/>
        <v>1.5873015873015872E-2</v>
      </c>
      <c r="G530" s="21" t="s">
        <v>38</v>
      </c>
      <c r="H530" s="33">
        <f t="shared" ref="H530:I530" si="167">+AVERAGE(K312,K240,K171,K102,K383,K454)</f>
        <v>0</v>
      </c>
      <c r="I530" s="33">
        <f t="shared" si="167"/>
        <v>0</v>
      </c>
      <c r="J530" s="33">
        <f t="shared" si="98"/>
        <v>0</v>
      </c>
      <c r="K530" s="33">
        <f t="shared" si="99"/>
        <v>0.72893772893772901</v>
      </c>
      <c r="L530" s="33">
        <f t="shared" si="100"/>
        <v>1.5873015873015872E-2</v>
      </c>
      <c r="M530">
        <v>1</v>
      </c>
      <c r="N530" s="21" t="s">
        <v>38</v>
      </c>
      <c r="O530" s="33">
        <f t="shared" ref="O530:P530" si="168">+MIN(K312,K240,K171,K102,K383,K454)</f>
        <v>0</v>
      </c>
      <c r="P530" s="33">
        <f t="shared" si="168"/>
        <v>0</v>
      </c>
      <c r="Q530" s="33">
        <f t="shared" si="102"/>
        <v>0</v>
      </c>
      <c r="R530" s="33">
        <f t="shared" si="103"/>
        <v>0.69230769230769229</v>
      </c>
      <c r="S530" s="33">
        <f t="shared" si="104"/>
        <v>0</v>
      </c>
      <c r="T530">
        <v>2</v>
      </c>
      <c r="U530" s="21" t="s">
        <v>38</v>
      </c>
      <c r="V530" s="33">
        <v>0</v>
      </c>
      <c r="W530" s="33">
        <v>0</v>
      </c>
      <c r="X530" s="33">
        <v>0</v>
      </c>
      <c r="Y530" s="33">
        <v>1</v>
      </c>
      <c r="Z530" s="33">
        <v>0</v>
      </c>
      <c r="AA530">
        <v>3</v>
      </c>
    </row>
    <row r="531" spans="1:27">
      <c r="A531" s="21" t="s">
        <v>9</v>
      </c>
      <c r="B531" s="33">
        <f t="shared" si="93"/>
        <v>0</v>
      </c>
      <c r="C531" s="33">
        <f t="shared" si="94"/>
        <v>0.74537037037037024</v>
      </c>
      <c r="D531" s="33">
        <f t="shared" si="95"/>
        <v>4.7222222222222221E-2</v>
      </c>
      <c r="E531" s="33">
        <f t="shared" si="96"/>
        <v>8.3333333333333329E-2</v>
      </c>
      <c r="F531" s="33">
        <f t="shared" si="96"/>
        <v>3.7037037037037035E-2</v>
      </c>
      <c r="G531" s="21" t="s">
        <v>9</v>
      </c>
      <c r="H531" s="33">
        <f t="shared" ref="H531:I531" si="169">+AVERAGE(K313,K241,K172,K103,K384,K455)</f>
        <v>0</v>
      </c>
      <c r="I531" s="33">
        <f t="shared" si="169"/>
        <v>0.74537037037037024</v>
      </c>
      <c r="J531" s="33">
        <f t="shared" si="98"/>
        <v>4.7222222222222221E-2</v>
      </c>
      <c r="K531" s="33">
        <f t="shared" si="99"/>
        <v>8.3333333333333329E-2</v>
      </c>
      <c r="L531" s="33">
        <f t="shared" si="100"/>
        <v>3.7037037037037035E-2</v>
      </c>
      <c r="M531">
        <v>1</v>
      </c>
      <c r="N531" s="21" t="s">
        <v>9</v>
      </c>
      <c r="O531" s="33">
        <f t="shared" ref="O531:P531" si="170">+MIN(K313,K241,K172,K103,K384,K455)</f>
        <v>0</v>
      </c>
      <c r="P531" s="33">
        <f t="shared" si="170"/>
        <v>0.66666666666666663</v>
      </c>
      <c r="Q531" s="33">
        <f t="shared" si="102"/>
        <v>0</v>
      </c>
      <c r="R531" s="33">
        <f t="shared" si="103"/>
        <v>0</v>
      </c>
      <c r="S531" s="33">
        <f t="shared" si="104"/>
        <v>0</v>
      </c>
      <c r="T531">
        <v>2</v>
      </c>
      <c r="U531" s="21" t="s">
        <v>9</v>
      </c>
      <c r="V531" s="33">
        <v>0</v>
      </c>
      <c r="W531" s="33">
        <v>1</v>
      </c>
      <c r="X531" s="33">
        <v>0</v>
      </c>
      <c r="Y531" s="33">
        <v>0</v>
      </c>
      <c r="Z531" s="33">
        <v>0</v>
      </c>
      <c r="AA531">
        <v>3</v>
      </c>
    </row>
    <row r="532" spans="1:27">
      <c r="A532" s="21" t="s">
        <v>66</v>
      </c>
      <c r="B532" s="33">
        <f t="shared" si="93"/>
        <v>0</v>
      </c>
      <c r="C532" s="33">
        <f t="shared" si="94"/>
        <v>0</v>
      </c>
      <c r="D532" s="33">
        <f t="shared" si="95"/>
        <v>0.53666666666666674</v>
      </c>
      <c r="E532" s="33">
        <f t="shared" si="96"/>
        <v>0.14583333333333331</v>
      </c>
      <c r="F532" s="33">
        <f t="shared" si="96"/>
        <v>0</v>
      </c>
      <c r="G532" s="21" t="s">
        <v>66</v>
      </c>
      <c r="H532" s="33">
        <f t="shared" ref="H532:I532" si="171">+AVERAGE(K314,K242,K173,K104,K385,K456)</f>
        <v>0</v>
      </c>
      <c r="I532" s="33">
        <f t="shared" si="171"/>
        <v>0</v>
      </c>
      <c r="J532" s="33">
        <f t="shared" si="98"/>
        <v>0.53666666666666674</v>
      </c>
      <c r="K532" s="33">
        <f t="shared" si="99"/>
        <v>0.14583333333333331</v>
      </c>
      <c r="L532" s="33">
        <f t="shared" si="100"/>
        <v>0</v>
      </c>
      <c r="M532">
        <v>1</v>
      </c>
      <c r="N532" s="21" t="s">
        <v>66</v>
      </c>
      <c r="O532" s="33">
        <f t="shared" ref="O532:P532" si="172">+MIN(K314,K242,K173,K104,K385,K456)</f>
        <v>0</v>
      </c>
      <c r="P532" s="33">
        <f t="shared" si="172"/>
        <v>0</v>
      </c>
      <c r="Q532" s="33">
        <f t="shared" si="102"/>
        <v>0.25</v>
      </c>
      <c r="R532" s="33">
        <f t="shared" si="103"/>
        <v>0</v>
      </c>
      <c r="S532" s="33">
        <f t="shared" si="104"/>
        <v>0</v>
      </c>
      <c r="T532">
        <v>2</v>
      </c>
      <c r="U532" s="21" t="s">
        <v>66</v>
      </c>
      <c r="V532" s="33">
        <v>0</v>
      </c>
      <c r="W532" s="33">
        <v>0</v>
      </c>
      <c r="X532" s="33">
        <v>1</v>
      </c>
      <c r="Y532" s="33">
        <v>0</v>
      </c>
      <c r="Z532" s="33">
        <v>0</v>
      </c>
      <c r="AA532">
        <v>3</v>
      </c>
    </row>
    <row r="533" spans="1:27">
      <c r="A533" s="21" t="s">
        <v>56</v>
      </c>
      <c r="B533" s="33">
        <f t="shared" si="93"/>
        <v>2.7777777777777776E-2</v>
      </c>
      <c r="C533" s="33">
        <f t="shared" si="94"/>
        <v>0.84166666666666667</v>
      </c>
      <c r="D533" s="33">
        <f t="shared" si="95"/>
        <v>0</v>
      </c>
      <c r="E533" s="33">
        <f t="shared" si="96"/>
        <v>0</v>
      </c>
      <c r="F533" s="33">
        <f t="shared" si="96"/>
        <v>0</v>
      </c>
      <c r="G533" s="21" t="s">
        <v>56</v>
      </c>
      <c r="H533" s="33">
        <f t="shared" ref="H533:I533" si="173">+AVERAGE(K315,K243,K174,K105,K386,K457)</f>
        <v>2.7777777777777776E-2</v>
      </c>
      <c r="I533" s="33">
        <f t="shared" si="173"/>
        <v>0.84166666666666667</v>
      </c>
      <c r="J533" s="33">
        <f t="shared" si="98"/>
        <v>0</v>
      </c>
      <c r="K533" s="33">
        <f t="shared" si="99"/>
        <v>0</v>
      </c>
      <c r="L533" s="33">
        <f t="shared" si="100"/>
        <v>0</v>
      </c>
      <c r="M533">
        <v>1</v>
      </c>
      <c r="N533" s="21" t="s">
        <v>56</v>
      </c>
      <c r="O533" s="33">
        <f t="shared" ref="O533:P533" si="174">+MIN(K315,K243,K174,K105,K386,K457)</f>
        <v>0</v>
      </c>
      <c r="P533" s="33">
        <f t="shared" si="174"/>
        <v>0.5</v>
      </c>
      <c r="Q533" s="33">
        <f t="shared" si="102"/>
        <v>0</v>
      </c>
      <c r="R533" s="33">
        <f t="shared" si="103"/>
        <v>0</v>
      </c>
      <c r="S533" s="33">
        <f t="shared" si="104"/>
        <v>0</v>
      </c>
      <c r="T533">
        <v>2</v>
      </c>
      <c r="U533" s="21" t="s">
        <v>56</v>
      </c>
      <c r="V533" s="33">
        <v>0</v>
      </c>
      <c r="W533" s="33">
        <v>1</v>
      </c>
      <c r="X533" s="33">
        <v>0</v>
      </c>
      <c r="Y533" s="33">
        <v>0</v>
      </c>
      <c r="Z533" s="33">
        <v>0</v>
      </c>
      <c r="AA533">
        <v>3</v>
      </c>
    </row>
    <row r="534" spans="1:27">
      <c r="A534" s="21" t="s">
        <v>23</v>
      </c>
      <c r="B534" s="33">
        <f t="shared" si="93"/>
        <v>1.8518518518518517E-2</v>
      </c>
      <c r="C534" s="33">
        <f t="shared" si="94"/>
        <v>8.771929824561403E-3</v>
      </c>
      <c r="D534" s="33">
        <f t="shared" si="95"/>
        <v>0.75299117358613932</v>
      </c>
      <c r="E534" s="33">
        <f t="shared" si="96"/>
        <v>3.170289855072464E-2</v>
      </c>
      <c r="F534" s="33">
        <f t="shared" si="96"/>
        <v>0.16964285714285712</v>
      </c>
      <c r="G534" s="21" t="s">
        <v>23</v>
      </c>
      <c r="H534" s="33">
        <f t="shared" ref="H534:I534" si="175">+AVERAGE(K316,K244,K175,K106,K387,K458)</f>
        <v>1.8518518518518517E-2</v>
      </c>
      <c r="I534" s="33">
        <f t="shared" si="175"/>
        <v>8.771929824561403E-3</v>
      </c>
      <c r="J534" s="33">
        <f t="shared" si="98"/>
        <v>0.75299117358613932</v>
      </c>
      <c r="K534" s="33">
        <f t="shared" si="99"/>
        <v>3.170289855072464E-2</v>
      </c>
      <c r="L534" s="33">
        <f t="shared" si="100"/>
        <v>0.16964285714285712</v>
      </c>
      <c r="M534">
        <v>1</v>
      </c>
      <c r="N534" s="21" t="s">
        <v>23</v>
      </c>
      <c r="O534" s="33">
        <f t="shared" ref="O534:P534" si="176">+MIN(K316,K244,K175,K106,K387,K458)</f>
        <v>0</v>
      </c>
      <c r="P534" s="33">
        <f t="shared" si="176"/>
        <v>0</v>
      </c>
      <c r="Q534" s="33">
        <f t="shared" si="102"/>
        <v>0.65217391304347827</v>
      </c>
      <c r="R534" s="33">
        <f t="shared" si="103"/>
        <v>0</v>
      </c>
      <c r="S534" s="33">
        <f t="shared" si="104"/>
        <v>7.1428571428571425E-2</v>
      </c>
      <c r="T534">
        <v>2</v>
      </c>
      <c r="U534" s="21" t="s">
        <v>23</v>
      </c>
      <c r="V534" s="33">
        <v>0</v>
      </c>
      <c r="W534" s="33">
        <v>0</v>
      </c>
      <c r="X534" s="33">
        <v>1</v>
      </c>
      <c r="Y534" s="33">
        <v>0</v>
      </c>
      <c r="Z534" s="33">
        <v>0</v>
      </c>
      <c r="AA534">
        <v>3</v>
      </c>
    </row>
    <row r="535" spans="1:27">
      <c r="A535" s="21" t="s">
        <v>4</v>
      </c>
      <c r="B535" s="33">
        <f t="shared" si="93"/>
        <v>2.0833333333333332E-2</v>
      </c>
      <c r="C535" s="33">
        <f t="shared" si="94"/>
        <v>0</v>
      </c>
      <c r="D535" s="33">
        <f t="shared" si="95"/>
        <v>0.69333333333333336</v>
      </c>
      <c r="E535" s="33">
        <f t="shared" si="96"/>
        <v>4.1666666666666664E-2</v>
      </c>
      <c r="F535" s="33">
        <f t="shared" si="96"/>
        <v>0.12222222222222223</v>
      </c>
      <c r="G535" s="21" t="s">
        <v>4</v>
      </c>
      <c r="H535" s="33">
        <f t="shared" ref="H535:I535" si="177">+AVERAGE(K317,K245,K176,K107,K388,K459)</f>
        <v>2.0833333333333332E-2</v>
      </c>
      <c r="I535" s="33">
        <f t="shared" si="177"/>
        <v>0</v>
      </c>
      <c r="J535" s="33">
        <f t="shared" si="98"/>
        <v>0.69333333333333336</v>
      </c>
      <c r="K535" s="33">
        <f t="shared" si="99"/>
        <v>4.1666666666666664E-2</v>
      </c>
      <c r="L535" s="33">
        <f t="shared" si="100"/>
        <v>0.12222222222222223</v>
      </c>
      <c r="M535">
        <v>1</v>
      </c>
      <c r="N535" s="21" t="s">
        <v>4</v>
      </c>
      <c r="O535" s="33">
        <f t="shared" ref="O535:P535" si="178">+MIN(K317,K245,K176,K107,K388,K459)</f>
        <v>0</v>
      </c>
      <c r="P535" s="33">
        <f t="shared" si="178"/>
        <v>0</v>
      </c>
      <c r="Q535" s="33">
        <f t="shared" si="102"/>
        <v>0.5</v>
      </c>
      <c r="R535" s="33">
        <f t="shared" si="103"/>
        <v>0</v>
      </c>
      <c r="S535" s="33">
        <f t="shared" si="104"/>
        <v>0</v>
      </c>
      <c r="T535">
        <v>2</v>
      </c>
      <c r="U535" s="21" t="s">
        <v>4</v>
      </c>
      <c r="V535" s="33">
        <v>0</v>
      </c>
      <c r="W535" s="33">
        <v>0</v>
      </c>
      <c r="X535" s="33">
        <v>1</v>
      </c>
      <c r="Y535" s="33">
        <v>0</v>
      </c>
      <c r="Z535" s="33">
        <v>0</v>
      </c>
      <c r="AA535">
        <v>3</v>
      </c>
    </row>
    <row r="536" spans="1:27">
      <c r="A536" s="21" t="s">
        <v>28</v>
      </c>
      <c r="B536" s="33">
        <f t="shared" si="93"/>
        <v>1.1494252873563218E-2</v>
      </c>
      <c r="C536" s="33">
        <f t="shared" si="94"/>
        <v>1.1494252873563218E-2</v>
      </c>
      <c r="D536" s="33">
        <f t="shared" si="95"/>
        <v>0.73285714285714287</v>
      </c>
      <c r="E536" s="33">
        <f t="shared" si="96"/>
        <v>0.05</v>
      </c>
      <c r="F536" s="33">
        <f t="shared" si="96"/>
        <v>6.8253968253968247E-2</v>
      </c>
      <c r="G536" s="21" t="s">
        <v>28</v>
      </c>
      <c r="H536" s="33">
        <f t="shared" ref="H536:I536" si="179">+AVERAGE(K318,K246,K177,K108,K389,K460)</f>
        <v>1.1494252873563218E-2</v>
      </c>
      <c r="I536" s="33">
        <f t="shared" si="179"/>
        <v>1.1494252873563218E-2</v>
      </c>
      <c r="J536" s="33">
        <f t="shared" si="98"/>
        <v>0.73285714285714287</v>
      </c>
      <c r="K536" s="33">
        <f t="shared" si="99"/>
        <v>0.05</v>
      </c>
      <c r="L536" s="33">
        <f t="shared" si="100"/>
        <v>6.8253968253968247E-2</v>
      </c>
      <c r="M536">
        <v>1</v>
      </c>
      <c r="N536" s="21" t="s">
        <v>28</v>
      </c>
      <c r="O536" s="33">
        <f t="shared" ref="O536:P536" si="180">+MIN(K318,K246,K177,K108,K389,K460)</f>
        <v>0</v>
      </c>
      <c r="P536" s="33">
        <f t="shared" si="180"/>
        <v>0</v>
      </c>
      <c r="Q536" s="33">
        <f t="shared" si="102"/>
        <v>0.53333333333333333</v>
      </c>
      <c r="R536" s="33">
        <f t="shared" si="103"/>
        <v>0</v>
      </c>
      <c r="S536" s="33">
        <f t="shared" si="104"/>
        <v>0</v>
      </c>
      <c r="T536">
        <v>2</v>
      </c>
      <c r="U536" s="21" t="s">
        <v>28</v>
      </c>
      <c r="V536" s="33">
        <v>0</v>
      </c>
      <c r="W536" s="33">
        <v>0</v>
      </c>
      <c r="X536" s="33">
        <v>1</v>
      </c>
      <c r="Y536" s="33">
        <v>0</v>
      </c>
      <c r="Z536" s="33">
        <v>0</v>
      </c>
      <c r="AA536">
        <v>3</v>
      </c>
    </row>
    <row r="537" spans="1:27">
      <c r="A537" s="21" t="s">
        <v>26</v>
      </c>
      <c r="B537" s="33">
        <f t="shared" si="93"/>
        <v>0</v>
      </c>
      <c r="C537" s="33">
        <f t="shared" si="94"/>
        <v>0</v>
      </c>
      <c r="D537" s="33">
        <f t="shared" si="95"/>
        <v>0.5</v>
      </c>
      <c r="E537" s="33">
        <f t="shared" si="96"/>
        <v>0.27083333333333331</v>
      </c>
      <c r="F537" s="33">
        <f t="shared" si="96"/>
        <v>0.1111111111111111</v>
      </c>
      <c r="G537" s="21" t="s">
        <v>26</v>
      </c>
      <c r="H537" s="33">
        <f t="shared" ref="H537:I537" si="181">+AVERAGE(K319,K247,K178,K109,K390,K461)</f>
        <v>0</v>
      </c>
      <c r="I537" s="33">
        <f t="shared" si="181"/>
        <v>0</v>
      </c>
      <c r="J537" s="33">
        <f t="shared" si="98"/>
        <v>0.5</v>
      </c>
      <c r="K537" s="33">
        <f t="shared" si="99"/>
        <v>0.27083333333333331</v>
      </c>
      <c r="L537" s="33">
        <f t="shared" si="100"/>
        <v>0.1111111111111111</v>
      </c>
      <c r="M537">
        <v>1</v>
      </c>
      <c r="N537" s="21" t="s">
        <v>26</v>
      </c>
      <c r="O537" s="33">
        <f t="shared" ref="O537:P537" si="182">+MIN(K319,K247,K178,K109,K390,K461)</f>
        <v>0</v>
      </c>
      <c r="P537" s="33">
        <f t="shared" si="182"/>
        <v>0</v>
      </c>
      <c r="Q537" s="33">
        <f t="shared" si="102"/>
        <v>0</v>
      </c>
      <c r="R537" s="33">
        <f t="shared" si="103"/>
        <v>0</v>
      </c>
      <c r="S537" s="33">
        <f t="shared" si="104"/>
        <v>0</v>
      </c>
      <c r="T537">
        <v>2</v>
      </c>
      <c r="U537" s="21" t="s">
        <v>26</v>
      </c>
      <c r="V537" s="33">
        <v>0</v>
      </c>
      <c r="W537" s="33">
        <v>0</v>
      </c>
      <c r="X537" s="33">
        <v>1</v>
      </c>
      <c r="Y537" s="33">
        <v>0</v>
      </c>
      <c r="Z537" s="33">
        <v>0</v>
      </c>
      <c r="AA537">
        <v>3</v>
      </c>
    </row>
    <row r="538" spans="1:27">
      <c r="A538" s="21" t="s">
        <v>16</v>
      </c>
      <c r="B538" s="33">
        <f t="shared" si="93"/>
        <v>3.3333333333333333E-2</v>
      </c>
      <c r="C538" s="33">
        <f t="shared" si="94"/>
        <v>3.3333333333333333E-2</v>
      </c>
      <c r="D538" s="33">
        <f t="shared" si="95"/>
        <v>0.04</v>
      </c>
      <c r="E538" s="33">
        <f t="shared" si="96"/>
        <v>0.6875</v>
      </c>
      <c r="F538" s="33">
        <f t="shared" si="96"/>
        <v>6.6666666666666666E-2</v>
      </c>
      <c r="G538" s="21" t="s">
        <v>16</v>
      </c>
      <c r="H538" s="33">
        <f t="shared" ref="H538:I538" si="183">+AVERAGE(K320,K248,K179,K110,K391,K462)</f>
        <v>3.3333333333333333E-2</v>
      </c>
      <c r="I538" s="33">
        <f t="shared" si="183"/>
        <v>3.3333333333333333E-2</v>
      </c>
      <c r="J538" s="33">
        <f t="shared" si="98"/>
        <v>0.04</v>
      </c>
      <c r="K538" s="33">
        <f t="shared" si="99"/>
        <v>0.6875</v>
      </c>
      <c r="L538" s="33">
        <f t="shared" si="100"/>
        <v>6.6666666666666666E-2</v>
      </c>
      <c r="M538">
        <v>1</v>
      </c>
      <c r="N538" s="21" t="s">
        <v>16</v>
      </c>
      <c r="O538" s="33">
        <f t="shared" ref="O538:P538" si="184">+MIN(K320,K248,K179,K110,K391,K462)</f>
        <v>0</v>
      </c>
      <c r="P538" s="33">
        <f t="shared" si="184"/>
        <v>0</v>
      </c>
      <c r="Q538" s="33">
        <f t="shared" si="102"/>
        <v>0</v>
      </c>
      <c r="R538" s="33">
        <f t="shared" si="103"/>
        <v>0.4</v>
      </c>
      <c r="S538" s="33">
        <f t="shared" si="104"/>
        <v>0</v>
      </c>
      <c r="T538">
        <v>2</v>
      </c>
      <c r="U538" s="21" t="s">
        <v>16</v>
      </c>
      <c r="V538" s="33">
        <v>0</v>
      </c>
      <c r="W538" s="33">
        <v>0</v>
      </c>
      <c r="X538" s="33">
        <v>0</v>
      </c>
      <c r="Y538" s="33">
        <v>1</v>
      </c>
      <c r="Z538" s="33">
        <v>0</v>
      </c>
      <c r="AA538">
        <v>3</v>
      </c>
    </row>
    <row r="539" spans="1:27">
      <c r="A539" s="21" t="s">
        <v>22</v>
      </c>
      <c r="B539" s="33">
        <f t="shared" si="93"/>
        <v>0</v>
      </c>
      <c r="C539" s="33">
        <f t="shared" si="94"/>
        <v>0</v>
      </c>
      <c r="D539" s="33">
        <f t="shared" si="95"/>
        <v>0</v>
      </c>
      <c r="E539" s="33">
        <f t="shared" si="96"/>
        <v>0.2</v>
      </c>
      <c r="F539" s="33">
        <f t="shared" si="96"/>
        <v>0</v>
      </c>
      <c r="G539" s="21" t="s">
        <v>22</v>
      </c>
      <c r="H539" s="64">
        <f>+H565</f>
        <v>0</v>
      </c>
      <c r="I539" s="64">
        <f t="shared" ref="I539:L539" si="185">+I565</f>
        <v>0</v>
      </c>
      <c r="J539" s="64">
        <f t="shared" si="185"/>
        <v>0</v>
      </c>
      <c r="K539" s="64">
        <f t="shared" si="185"/>
        <v>0.2</v>
      </c>
      <c r="L539" s="64">
        <f t="shared" si="185"/>
        <v>0</v>
      </c>
      <c r="M539">
        <v>1</v>
      </c>
      <c r="N539" s="21" t="s">
        <v>22</v>
      </c>
      <c r="O539" s="33">
        <f t="shared" ref="O539:P539" si="186">+MIN(K321,K249,K180,K111,K392,K463)</f>
        <v>0</v>
      </c>
      <c r="P539" s="33">
        <f t="shared" si="186"/>
        <v>0</v>
      </c>
      <c r="Q539" s="33">
        <f t="shared" si="102"/>
        <v>0</v>
      </c>
      <c r="R539" s="33">
        <f t="shared" si="103"/>
        <v>0</v>
      </c>
      <c r="S539" s="33">
        <f t="shared" si="104"/>
        <v>0</v>
      </c>
      <c r="T539">
        <v>2</v>
      </c>
      <c r="U539" s="21" t="s">
        <v>22</v>
      </c>
      <c r="V539" s="33">
        <v>0</v>
      </c>
      <c r="W539" s="33">
        <v>0</v>
      </c>
      <c r="X539" s="33">
        <v>0</v>
      </c>
      <c r="Y539" s="33">
        <v>1</v>
      </c>
      <c r="Z539" s="33">
        <v>0</v>
      </c>
      <c r="AA539">
        <v>3</v>
      </c>
    </row>
    <row r="540" spans="1:27">
      <c r="A540" s="21" t="s">
        <v>41</v>
      </c>
      <c r="B540" s="33">
        <f t="shared" si="93"/>
        <v>0</v>
      </c>
      <c r="C540" s="33">
        <f t="shared" si="94"/>
        <v>0</v>
      </c>
      <c r="D540" s="33">
        <f t="shared" si="95"/>
        <v>0</v>
      </c>
      <c r="E540" s="33">
        <f t="shared" si="96"/>
        <v>0.66666666666666663</v>
      </c>
      <c r="F540" s="33">
        <f t="shared" si="96"/>
        <v>0</v>
      </c>
      <c r="G540" s="21" t="s">
        <v>41</v>
      </c>
      <c r="H540" s="33">
        <f t="shared" ref="H540:I540" si="187">+AVERAGE(K322,K250,K181,K112,K393,K464)</f>
        <v>0</v>
      </c>
      <c r="I540" s="33">
        <f t="shared" si="187"/>
        <v>0</v>
      </c>
      <c r="J540" s="33">
        <f t="shared" si="98"/>
        <v>0</v>
      </c>
      <c r="K540" s="33">
        <f t="shared" si="99"/>
        <v>0.66666666666666663</v>
      </c>
      <c r="L540" s="33">
        <f t="shared" si="100"/>
        <v>0</v>
      </c>
      <c r="M540">
        <v>1</v>
      </c>
      <c r="N540" s="21" t="s">
        <v>41</v>
      </c>
      <c r="O540" s="33">
        <f t="shared" ref="O540:P540" si="188">+MIN(K322,K250,K181,K112,K393,K464)</f>
        <v>0</v>
      </c>
      <c r="P540" s="33">
        <f t="shared" si="188"/>
        <v>0</v>
      </c>
      <c r="Q540" s="33">
        <f t="shared" si="102"/>
        <v>0</v>
      </c>
      <c r="R540" s="33">
        <f t="shared" si="103"/>
        <v>0.5</v>
      </c>
      <c r="S540" s="33">
        <f t="shared" si="104"/>
        <v>0</v>
      </c>
      <c r="T540">
        <v>2</v>
      </c>
      <c r="U540" s="21" t="s">
        <v>41</v>
      </c>
      <c r="V540" s="33">
        <v>0</v>
      </c>
      <c r="W540" s="33">
        <v>0</v>
      </c>
      <c r="X540" s="33">
        <v>0</v>
      </c>
      <c r="Y540" s="33">
        <v>1</v>
      </c>
      <c r="Z540" s="33">
        <v>0</v>
      </c>
      <c r="AA540">
        <v>3</v>
      </c>
    </row>
    <row r="541" spans="1:27">
      <c r="A541" s="21" t="s">
        <v>35</v>
      </c>
      <c r="B541" s="33">
        <f t="shared" si="93"/>
        <v>0</v>
      </c>
      <c r="C541" s="33">
        <f t="shared" si="94"/>
        <v>0</v>
      </c>
      <c r="D541" s="33">
        <f t="shared" si="95"/>
        <v>0</v>
      </c>
      <c r="E541" s="33">
        <f t="shared" si="96"/>
        <v>0.75</v>
      </c>
      <c r="F541" s="33">
        <f t="shared" si="96"/>
        <v>0</v>
      </c>
      <c r="G541" s="21" t="s">
        <v>35</v>
      </c>
      <c r="H541" s="33">
        <f t="shared" ref="H541:I541" si="189">+AVERAGE(K323,K251,K182,K113,K394,K465)</f>
        <v>0</v>
      </c>
      <c r="I541" s="33">
        <f t="shared" si="189"/>
        <v>0</v>
      </c>
      <c r="J541" s="33">
        <f t="shared" si="98"/>
        <v>0</v>
      </c>
      <c r="K541" s="33">
        <f t="shared" si="99"/>
        <v>0.75</v>
      </c>
      <c r="L541" s="33">
        <f t="shared" si="100"/>
        <v>0</v>
      </c>
      <c r="M541">
        <v>1</v>
      </c>
      <c r="N541" s="21" t="s">
        <v>35</v>
      </c>
      <c r="O541" s="33">
        <f t="shared" ref="O541:P541" si="190">+MIN(K323,K251,K182,K113,K394,K465)</f>
        <v>0</v>
      </c>
      <c r="P541" s="33">
        <f t="shared" si="190"/>
        <v>0</v>
      </c>
      <c r="Q541" s="33">
        <f t="shared" si="102"/>
        <v>0</v>
      </c>
      <c r="R541" s="33">
        <f t="shared" si="103"/>
        <v>0</v>
      </c>
      <c r="S541" s="33">
        <f t="shared" si="104"/>
        <v>0</v>
      </c>
      <c r="T541">
        <v>2</v>
      </c>
      <c r="U541" s="21" t="s">
        <v>35</v>
      </c>
      <c r="V541" s="33">
        <v>0</v>
      </c>
      <c r="W541" s="33">
        <v>0</v>
      </c>
      <c r="X541" s="33">
        <v>0</v>
      </c>
      <c r="Y541" s="33">
        <v>1</v>
      </c>
      <c r="Z541" s="33">
        <v>0</v>
      </c>
      <c r="AA541">
        <v>3</v>
      </c>
    </row>
    <row r="542" spans="1:27">
      <c r="A542" s="21" t="s">
        <v>45</v>
      </c>
      <c r="B542" s="33">
        <f t="shared" si="93"/>
        <v>0</v>
      </c>
      <c r="C542" s="33">
        <f t="shared" si="94"/>
        <v>0</v>
      </c>
      <c r="D542" s="33">
        <f t="shared" si="95"/>
        <v>0</v>
      </c>
      <c r="E542" s="33">
        <f t="shared" si="96"/>
        <v>0.375</v>
      </c>
      <c r="F542" s="33">
        <f t="shared" si="96"/>
        <v>0</v>
      </c>
      <c r="G542" s="21" t="s">
        <v>45</v>
      </c>
      <c r="H542" s="33">
        <f t="shared" ref="H542:I542" si="191">+AVERAGE(K324,K252,K183,K114,K395,K466)</f>
        <v>0</v>
      </c>
      <c r="I542" s="33">
        <f t="shared" si="191"/>
        <v>0</v>
      </c>
      <c r="J542" s="33">
        <f t="shared" si="98"/>
        <v>0</v>
      </c>
      <c r="K542" s="33">
        <f t="shared" si="99"/>
        <v>0.375</v>
      </c>
      <c r="L542" s="33">
        <f t="shared" si="100"/>
        <v>0</v>
      </c>
      <c r="M542">
        <v>1</v>
      </c>
      <c r="N542" s="21" t="s">
        <v>45</v>
      </c>
      <c r="O542" s="33">
        <f t="shared" ref="O542:P542" si="192">+MIN(K324,K252,K183,K114,K395,K466)</f>
        <v>0</v>
      </c>
      <c r="P542" s="33">
        <f t="shared" si="192"/>
        <v>0</v>
      </c>
      <c r="Q542" s="33">
        <f t="shared" si="102"/>
        <v>0</v>
      </c>
      <c r="R542" s="33">
        <f t="shared" si="103"/>
        <v>0</v>
      </c>
      <c r="S542" s="33">
        <f t="shared" si="104"/>
        <v>0</v>
      </c>
      <c r="T542">
        <v>2</v>
      </c>
      <c r="U542" s="21" t="s">
        <v>45</v>
      </c>
      <c r="V542" s="33">
        <v>0</v>
      </c>
      <c r="W542" s="33">
        <v>0</v>
      </c>
      <c r="X542" s="33">
        <v>0</v>
      </c>
      <c r="Y542" s="33">
        <v>1</v>
      </c>
      <c r="Z542" s="33">
        <v>0</v>
      </c>
      <c r="AA542">
        <v>3</v>
      </c>
    </row>
    <row r="543" spans="1:27">
      <c r="A543" s="21" t="s">
        <v>59</v>
      </c>
      <c r="B543" s="33">
        <f t="shared" si="93"/>
        <v>0</v>
      </c>
      <c r="C543" s="33">
        <f t="shared" si="94"/>
        <v>0</v>
      </c>
      <c r="D543" s="33">
        <f t="shared" si="95"/>
        <v>0</v>
      </c>
      <c r="E543" s="33">
        <f t="shared" si="96"/>
        <v>0.25</v>
      </c>
      <c r="F543" s="33">
        <f t="shared" si="96"/>
        <v>0</v>
      </c>
      <c r="G543" s="21" t="s">
        <v>59</v>
      </c>
      <c r="H543" s="33">
        <f t="shared" ref="H543:I543" si="193">+AVERAGE(K325,K253,K184,K115,K396,K467)</f>
        <v>0</v>
      </c>
      <c r="I543" s="33">
        <f t="shared" si="193"/>
        <v>0</v>
      </c>
      <c r="J543" s="33">
        <f t="shared" si="98"/>
        <v>0</v>
      </c>
      <c r="K543" s="33">
        <f t="shared" si="99"/>
        <v>0.25</v>
      </c>
      <c r="L543" s="33">
        <f t="shared" si="100"/>
        <v>0</v>
      </c>
      <c r="M543">
        <v>1</v>
      </c>
      <c r="N543" s="21" t="s">
        <v>59</v>
      </c>
      <c r="O543" s="33">
        <f t="shared" ref="O543:P543" si="194">+MIN(K325,K253,K184,K115,K396,K467)</f>
        <v>0</v>
      </c>
      <c r="P543" s="33">
        <f t="shared" si="194"/>
        <v>0</v>
      </c>
      <c r="Q543" s="33">
        <f t="shared" si="102"/>
        <v>0</v>
      </c>
      <c r="R543" s="33">
        <f t="shared" si="103"/>
        <v>0</v>
      </c>
      <c r="S543" s="33">
        <f t="shared" si="104"/>
        <v>0</v>
      </c>
      <c r="T543">
        <v>2</v>
      </c>
      <c r="U543" s="21" t="s">
        <v>59</v>
      </c>
      <c r="V543" s="33">
        <v>0</v>
      </c>
      <c r="W543" s="33">
        <v>0</v>
      </c>
      <c r="X543" s="33">
        <v>0</v>
      </c>
      <c r="Y543" s="33">
        <v>1</v>
      </c>
      <c r="Z543" s="33">
        <v>0</v>
      </c>
      <c r="AA543">
        <v>3</v>
      </c>
    </row>
    <row r="544" spans="1:27">
      <c r="A544" s="21" t="s">
        <v>32</v>
      </c>
      <c r="B544" s="33">
        <f t="shared" si="93"/>
        <v>0</v>
      </c>
      <c r="C544" s="33">
        <f t="shared" si="94"/>
        <v>0</v>
      </c>
      <c r="D544" s="33">
        <f t="shared" si="95"/>
        <v>0.65666666666666662</v>
      </c>
      <c r="E544" s="33">
        <f t="shared" si="96"/>
        <v>9.1666666666666674E-2</v>
      </c>
      <c r="F544" s="33">
        <f t="shared" si="96"/>
        <v>6.6666666666666666E-2</v>
      </c>
      <c r="G544" s="21" t="s">
        <v>32</v>
      </c>
      <c r="H544" s="33">
        <f t="shared" ref="H544:I544" si="195">+AVERAGE(K326,K254,K185,K116,K397,K468)</f>
        <v>0</v>
      </c>
      <c r="I544" s="33">
        <f t="shared" si="195"/>
        <v>0</v>
      </c>
      <c r="J544" s="33">
        <f t="shared" si="98"/>
        <v>0.65666666666666662</v>
      </c>
      <c r="K544" s="33">
        <f t="shared" si="99"/>
        <v>9.1666666666666674E-2</v>
      </c>
      <c r="L544" s="33">
        <f t="shared" si="100"/>
        <v>6.6666666666666666E-2</v>
      </c>
      <c r="M544">
        <v>1</v>
      </c>
      <c r="N544" s="21" t="s">
        <v>32</v>
      </c>
      <c r="O544" s="33">
        <f t="shared" ref="O544:P544" si="196">+MIN(K326,K254,K185,K116,K397,K468)</f>
        <v>0</v>
      </c>
      <c r="P544" s="33">
        <f t="shared" si="196"/>
        <v>0</v>
      </c>
      <c r="Q544" s="33">
        <f t="shared" si="102"/>
        <v>0.6</v>
      </c>
      <c r="R544" s="33">
        <f t="shared" si="103"/>
        <v>0</v>
      </c>
      <c r="S544" s="33">
        <f t="shared" si="104"/>
        <v>0</v>
      </c>
      <c r="T544">
        <v>2</v>
      </c>
      <c r="U544" s="21" t="s">
        <v>32</v>
      </c>
      <c r="V544" s="33">
        <v>0</v>
      </c>
      <c r="W544" s="33">
        <v>0</v>
      </c>
      <c r="X544" s="33">
        <v>1</v>
      </c>
      <c r="Y544" s="33">
        <v>0</v>
      </c>
      <c r="Z544" s="33">
        <v>0</v>
      </c>
      <c r="AA544">
        <v>3</v>
      </c>
    </row>
    <row r="545" spans="1:27">
      <c r="A545" s="44" t="s">
        <v>18</v>
      </c>
      <c r="B545" s="33">
        <f t="shared" si="93"/>
        <v>4.1666666666666664E-2</v>
      </c>
      <c r="C545" s="33">
        <f t="shared" si="94"/>
        <v>0</v>
      </c>
      <c r="D545" s="33">
        <f t="shared" si="95"/>
        <v>0</v>
      </c>
      <c r="E545" s="33">
        <f t="shared" si="96"/>
        <v>0</v>
      </c>
      <c r="F545" s="33">
        <f t="shared" si="96"/>
        <v>0.63888888888888884</v>
      </c>
      <c r="G545" s="21" t="s">
        <v>18</v>
      </c>
      <c r="H545" s="33">
        <f t="shared" ref="H545:I545" si="197">+AVERAGE(K327,K255,K186,K117,K398,K469)</f>
        <v>4.1666666666666664E-2</v>
      </c>
      <c r="I545" s="33">
        <f t="shared" si="197"/>
        <v>0</v>
      </c>
      <c r="J545" s="33">
        <f t="shared" si="98"/>
        <v>0</v>
      </c>
      <c r="K545" s="33">
        <f t="shared" si="99"/>
        <v>0</v>
      </c>
      <c r="L545" s="33">
        <f t="shared" si="100"/>
        <v>0.63888888888888884</v>
      </c>
      <c r="M545">
        <v>1</v>
      </c>
      <c r="N545" s="21" t="s">
        <v>18</v>
      </c>
      <c r="O545" s="33">
        <f t="shared" ref="O545:P545" si="198">+MIN(K327,K255,K186,K117,K398,K469)</f>
        <v>0</v>
      </c>
      <c r="P545" s="33">
        <f t="shared" si="198"/>
        <v>0</v>
      </c>
      <c r="Q545" s="33">
        <f t="shared" si="102"/>
        <v>0</v>
      </c>
      <c r="R545" s="33">
        <f t="shared" si="103"/>
        <v>0</v>
      </c>
      <c r="S545" s="33">
        <f t="shared" si="104"/>
        <v>0.5</v>
      </c>
      <c r="T545">
        <v>2</v>
      </c>
      <c r="U545" s="21" t="s">
        <v>18</v>
      </c>
      <c r="V545" s="33">
        <v>0</v>
      </c>
      <c r="W545" s="33">
        <v>0</v>
      </c>
      <c r="X545" s="33">
        <v>0</v>
      </c>
      <c r="Y545" s="33">
        <v>1</v>
      </c>
      <c r="Z545" s="33">
        <v>0</v>
      </c>
      <c r="AA545">
        <v>3</v>
      </c>
    </row>
    <row r="546" spans="1:27">
      <c r="A546" s="21" t="s">
        <v>34</v>
      </c>
      <c r="B546" s="33">
        <f t="shared" si="93"/>
        <v>0</v>
      </c>
      <c r="C546" s="33">
        <f t="shared" si="94"/>
        <v>0</v>
      </c>
      <c r="D546" s="33">
        <f t="shared" si="95"/>
        <v>0</v>
      </c>
      <c r="E546" s="33">
        <f t="shared" si="96"/>
        <v>0.375</v>
      </c>
      <c r="F546" s="33">
        <f t="shared" si="96"/>
        <v>0.33333333333333331</v>
      </c>
      <c r="G546" s="21" t="s">
        <v>34</v>
      </c>
      <c r="H546" s="33">
        <f t="shared" ref="H546:I546" si="199">+AVERAGE(K328,K256,K187,K118,K399,K470)</f>
        <v>0</v>
      </c>
      <c r="I546" s="33">
        <f t="shared" si="199"/>
        <v>0</v>
      </c>
      <c r="J546" s="33">
        <f t="shared" si="98"/>
        <v>0</v>
      </c>
      <c r="K546" s="33">
        <f t="shared" si="99"/>
        <v>0.375</v>
      </c>
      <c r="L546" s="33">
        <f t="shared" si="100"/>
        <v>0.33333333333333331</v>
      </c>
      <c r="M546">
        <v>1</v>
      </c>
      <c r="N546" s="21" t="s">
        <v>34</v>
      </c>
      <c r="O546" s="33">
        <f t="shared" ref="O546:P546" si="200">+MIN(K328,K256,K187,K118,K399,K470)</f>
        <v>0</v>
      </c>
      <c r="P546" s="33">
        <f t="shared" si="200"/>
        <v>0</v>
      </c>
      <c r="Q546" s="33">
        <f t="shared" si="102"/>
        <v>0</v>
      </c>
      <c r="R546" s="33">
        <f t="shared" si="103"/>
        <v>0</v>
      </c>
      <c r="S546" s="33">
        <f t="shared" si="104"/>
        <v>0</v>
      </c>
      <c r="T546">
        <v>2</v>
      </c>
      <c r="U546" s="21" t="s">
        <v>34</v>
      </c>
      <c r="V546" s="33">
        <v>0</v>
      </c>
      <c r="W546" s="33">
        <v>0</v>
      </c>
      <c r="X546" s="33">
        <v>0</v>
      </c>
      <c r="Y546" s="33">
        <v>1</v>
      </c>
      <c r="Z546" s="33">
        <v>0</v>
      </c>
      <c r="AA546">
        <v>3</v>
      </c>
    </row>
    <row r="547" spans="1:27">
      <c r="A547" s="44" t="s">
        <v>15</v>
      </c>
      <c r="B547" s="33">
        <f t="shared" si="93"/>
        <v>0</v>
      </c>
      <c r="C547" s="33">
        <f t="shared" si="94"/>
        <v>0</v>
      </c>
      <c r="D547" s="33">
        <f t="shared" si="95"/>
        <v>0</v>
      </c>
      <c r="E547" s="33">
        <f t="shared" si="96"/>
        <v>0</v>
      </c>
      <c r="F547" s="33">
        <f t="shared" si="96"/>
        <v>0.16666666666666666</v>
      </c>
      <c r="G547" s="21" t="s">
        <v>15</v>
      </c>
      <c r="H547" s="33">
        <f t="shared" ref="H547:I547" si="201">+AVERAGE(K329,K257,K188,K119,K400,K471)</f>
        <v>0</v>
      </c>
      <c r="I547" s="33">
        <f t="shared" si="201"/>
        <v>0</v>
      </c>
      <c r="J547" s="33">
        <f t="shared" si="98"/>
        <v>0</v>
      </c>
      <c r="K547" s="33">
        <f t="shared" si="99"/>
        <v>0</v>
      </c>
      <c r="L547" s="33">
        <f t="shared" si="100"/>
        <v>0.16666666666666666</v>
      </c>
      <c r="M547">
        <v>1</v>
      </c>
      <c r="N547" s="21" t="s">
        <v>15</v>
      </c>
      <c r="O547" s="33">
        <f t="shared" ref="O547:P547" si="202">+MIN(K329,K257,K188,K119,K400,K471)</f>
        <v>0</v>
      </c>
      <c r="P547" s="33">
        <f t="shared" si="202"/>
        <v>0</v>
      </c>
      <c r="Q547" s="33">
        <f t="shared" si="102"/>
        <v>0</v>
      </c>
      <c r="R547" s="33">
        <f t="shared" si="103"/>
        <v>0</v>
      </c>
      <c r="S547" s="33">
        <f t="shared" si="104"/>
        <v>0</v>
      </c>
      <c r="T547">
        <v>2</v>
      </c>
      <c r="U547" s="21" t="s">
        <v>15</v>
      </c>
      <c r="V547" s="33">
        <v>0</v>
      </c>
      <c r="W547" s="33">
        <v>0</v>
      </c>
      <c r="X547" s="33">
        <v>0</v>
      </c>
      <c r="Y547" s="33">
        <v>1</v>
      </c>
      <c r="Z547" s="33">
        <v>0</v>
      </c>
      <c r="AA547">
        <v>3</v>
      </c>
    </row>
    <row r="548" spans="1:27">
      <c r="A548" s="21" t="s">
        <v>63</v>
      </c>
      <c r="B548" s="33">
        <f t="shared" si="93"/>
        <v>0</v>
      </c>
      <c r="C548" s="33">
        <f t="shared" si="94"/>
        <v>0.52777777777777779</v>
      </c>
      <c r="D548" s="33">
        <f t="shared" si="95"/>
        <v>0.14666666666666667</v>
      </c>
      <c r="E548" s="33">
        <f t="shared" si="96"/>
        <v>6.25E-2</v>
      </c>
      <c r="F548" s="33">
        <f t="shared" si="96"/>
        <v>0</v>
      </c>
      <c r="G548" s="21" t="s">
        <v>63</v>
      </c>
      <c r="H548" s="33">
        <f t="shared" ref="H548:I548" si="203">+AVERAGE(K330,K258,K189,K120,K401,K472)</f>
        <v>0</v>
      </c>
      <c r="I548" s="33">
        <f t="shared" si="203"/>
        <v>0.52777777777777779</v>
      </c>
      <c r="J548" s="33">
        <f t="shared" si="98"/>
        <v>0.14666666666666667</v>
      </c>
      <c r="K548" s="33">
        <f t="shared" si="99"/>
        <v>6.25E-2</v>
      </c>
      <c r="L548" s="33">
        <f t="shared" si="100"/>
        <v>0</v>
      </c>
      <c r="M548">
        <v>1</v>
      </c>
      <c r="N548" s="21" t="s">
        <v>63</v>
      </c>
      <c r="O548" s="33">
        <f t="shared" ref="O548:P548" si="204">+MIN(K330,K258,K189,K120,K401,K472)</f>
        <v>0</v>
      </c>
      <c r="P548" s="33">
        <f t="shared" si="204"/>
        <v>0.33333333333333331</v>
      </c>
      <c r="Q548" s="33">
        <f t="shared" si="102"/>
        <v>0</v>
      </c>
      <c r="R548" s="33">
        <f t="shared" si="103"/>
        <v>0</v>
      </c>
      <c r="S548" s="33">
        <f t="shared" si="104"/>
        <v>0</v>
      </c>
      <c r="T548">
        <v>2</v>
      </c>
      <c r="U548" s="21" t="s">
        <v>63</v>
      </c>
      <c r="V548" s="33">
        <v>0</v>
      </c>
      <c r="W548" s="33">
        <v>1</v>
      </c>
      <c r="X548" s="33">
        <v>0</v>
      </c>
      <c r="Y548" s="33">
        <v>0</v>
      </c>
      <c r="Z548" s="33">
        <v>0</v>
      </c>
      <c r="AA548">
        <v>3</v>
      </c>
    </row>
    <row r="549" spans="1:27">
      <c r="A549" s="21" t="s">
        <v>29</v>
      </c>
      <c r="B549" s="33">
        <f t="shared" si="93"/>
        <v>0</v>
      </c>
      <c r="C549" s="33">
        <f t="shared" si="94"/>
        <v>0</v>
      </c>
      <c r="D549" s="33">
        <f t="shared" si="95"/>
        <v>0</v>
      </c>
      <c r="E549" s="33">
        <f t="shared" si="96"/>
        <v>0.20833333333333331</v>
      </c>
      <c r="F549" s="33">
        <f t="shared" si="96"/>
        <v>0</v>
      </c>
      <c r="G549" s="21" t="s">
        <v>29</v>
      </c>
      <c r="H549" s="33">
        <f t="shared" ref="H549:I549" si="205">+AVERAGE(K331,K259,K190,K121,K402,K473)</f>
        <v>0</v>
      </c>
      <c r="I549" s="33">
        <f t="shared" si="205"/>
        <v>0</v>
      </c>
      <c r="J549" s="33">
        <f t="shared" si="98"/>
        <v>0</v>
      </c>
      <c r="K549" s="33">
        <f t="shared" si="99"/>
        <v>0.20833333333333331</v>
      </c>
      <c r="L549" s="33">
        <f t="shared" si="100"/>
        <v>0</v>
      </c>
      <c r="M549">
        <v>1</v>
      </c>
      <c r="N549" s="21" t="s">
        <v>29</v>
      </c>
      <c r="O549" s="33">
        <f t="shared" ref="O549:P549" si="206">+MIN(K331,K259,K190,K121,K402,K473)</f>
        <v>0</v>
      </c>
      <c r="P549" s="33">
        <f t="shared" si="206"/>
        <v>0</v>
      </c>
      <c r="Q549" s="33">
        <f t="shared" si="102"/>
        <v>0</v>
      </c>
      <c r="R549" s="33">
        <f t="shared" si="103"/>
        <v>0</v>
      </c>
      <c r="S549" s="33">
        <f t="shared" si="104"/>
        <v>0</v>
      </c>
      <c r="T549">
        <v>2</v>
      </c>
      <c r="U549" s="21" t="s">
        <v>29</v>
      </c>
      <c r="V549" s="33">
        <v>0</v>
      </c>
      <c r="W549" s="33">
        <v>0</v>
      </c>
      <c r="X549" s="33">
        <v>0</v>
      </c>
      <c r="Y549" s="33">
        <v>1</v>
      </c>
      <c r="Z549" s="33">
        <v>0</v>
      </c>
      <c r="AA549">
        <v>3</v>
      </c>
    </row>
    <row r="550" spans="1:27">
      <c r="A550" s="21" t="s">
        <v>2</v>
      </c>
      <c r="B550" s="33">
        <f t="shared" si="93"/>
        <v>0</v>
      </c>
      <c r="C550" s="33">
        <f t="shared" si="94"/>
        <v>0</v>
      </c>
      <c r="D550" s="33">
        <f t="shared" si="95"/>
        <v>0</v>
      </c>
      <c r="E550" s="33">
        <f t="shared" si="96"/>
        <v>0.2</v>
      </c>
      <c r="F550" s="33">
        <f t="shared" si="96"/>
        <v>0</v>
      </c>
      <c r="G550" s="21" t="s">
        <v>2</v>
      </c>
      <c r="H550" s="64">
        <f>+H565</f>
        <v>0</v>
      </c>
      <c r="I550" s="64">
        <f t="shared" ref="I550:L550" si="207">+I565</f>
        <v>0</v>
      </c>
      <c r="J550" s="64">
        <f t="shared" si="207"/>
        <v>0</v>
      </c>
      <c r="K550" s="64">
        <f t="shared" si="207"/>
        <v>0.2</v>
      </c>
      <c r="L550" s="64">
        <f t="shared" si="207"/>
        <v>0</v>
      </c>
      <c r="M550">
        <v>1</v>
      </c>
      <c r="N550" s="21" t="s">
        <v>2</v>
      </c>
      <c r="O550" s="33">
        <f t="shared" ref="O550:P550" si="208">+MIN(K332,K260,K191,K122,K403,K474)</f>
        <v>0</v>
      </c>
      <c r="P550" s="33">
        <f t="shared" si="208"/>
        <v>0</v>
      </c>
      <c r="Q550" s="33">
        <f t="shared" si="102"/>
        <v>0</v>
      </c>
      <c r="R550" s="33">
        <f t="shared" si="103"/>
        <v>0</v>
      </c>
      <c r="S550" s="33">
        <f t="shared" si="104"/>
        <v>0</v>
      </c>
      <c r="T550">
        <v>2</v>
      </c>
      <c r="U550" s="21" t="s">
        <v>2</v>
      </c>
      <c r="V550" s="33">
        <v>0</v>
      </c>
      <c r="W550" s="33">
        <v>0</v>
      </c>
      <c r="X550" s="33">
        <v>0</v>
      </c>
      <c r="Y550" s="33">
        <v>1</v>
      </c>
      <c r="Z550" s="33">
        <v>0</v>
      </c>
      <c r="AA550">
        <v>3</v>
      </c>
    </row>
    <row r="551" spans="1:27">
      <c r="A551" s="21" t="s">
        <v>52</v>
      </c>
      <c r="B551" s="33">
        <f t="shared" si="93"/>
        <v>0</v>
      </c>
      <c r="C551" s="33">
        <f t="shared" si="94"/>
        <v>0</v>
      </c>
      <c r="D551" s="33">
        <f t="shared" si="95"/>
        <v>0</v>
      </c>
      <c r="E551" s="33">
        <f t="shared" si="96"/>
        <v>0.875</v>
      </c>
      <c r="F551" s="33">
        <f t="shared" si="96"/>
        <v>0.16666666666666666</v>
      </c>
      <c r="G551" s="21" t="s">
        <v>52</v>
      </c>
      <c r="H551" s="33">
        <f t="shared" ref="H551:I551" si="209">+AVERAGE(K333,K261,K192,K123,K404,K475)</f>
        <v>0</v>
      </c>
      <c r="I551" s="33">
        <f t="shared" si="209"/>
        <v>0</v>
      </c>
      <c r="J551" s="33">
        <f t="shared" si="98"/>
        <v>0</v>
      </c>
      <c r="K551" s="33">
        <f t="shared" si="99"/>
        <v>0.875</v>
      </c>
      <c r="L551" s="33">
        <f t="shared" si="100"/>
        <v>0.16666666666666666</v>
      </c>
      <c r="M551">
        <v>1</v>
      </c>
      <c r="N551" s="21" t="s">
        <v>52</v>
      </c>
      <c r="O551" s="33">
        <f t="shared" ref="O551:P551" si="210">+MIN(K333,K261,K192,K123,K404,K475)</f>
        <v>0</v>
      </c>
      <c r="P551" s="33">
        <f t="shared" si="210"/>
        <v>0</v>
      </c>
      <c r="Q551" s="33">
        <f t="shared" si="102"/>
        <v>0</v>
      </c>
      <c r="R551" s="33">
        <f t="shared" si="103"/>
        <v>0.5</v>
      </c>
      <c r="S551" s="33">
        <f t="shared" si="104"/>
        <v>0</v>
      </c>
      <c r="T551">
        <v>2</v>
      </c>
      <c r="U551" s="21" t="s">
        <v>52</v>
      </c>
      <c r="V551" s="33">
        <v>0</v>
      </c>
      <c r="W551" s="33">
        <v>0</v>
      </c>
      <c r="X551" s="33">
        <v>0</v>
      </c>
      <c r="Y551" s="33">
        <v>1</v>
      </c>
      <c r="Z551" s="33">
        <v>0</v>
      </c>
      <c r="AA551">
        <v>3</v>
      </c>
    </row>
    <row r="552" spans="1:27">
      <c r="A552" s="21" t="s">
        <v>42</v>
      </c>
      <c r="B552" s="33">
        <f t="shared" si="93"/>
        <v>7.4999999999999997E-2</v>
      </c>
      <c r="C552" s="33">
        <f t="shared" si="94"/>
        <v>0.125</v>
      </c>
      <c r="D552" s="33">
        <f t="shared" si="95"/>
        <v>3.3333333333333333E-2</v>
      </c>
      <c r="E552" s="33">
        <f t="shared" si="96"/>
        <v>0.56666666666666665</v>
      </c>
      <c r="F552" s="33">
        <f t="shared" si="96"/>
        <v>0</v>
      </c>
      <c r="G552" s="21" t="s">
        <v>42</v>
      </c>
      <c r="H552" s="33">
        <f t="shared" ref="H552:I552" si="211">+AVERAGE(K334,K262,K193,K124,K405,K476)</f>
        <v>7.4999999999999997E-2</v>
      </c>
      <c r="I552" s="33">
        <f t="shared" si="211"/>
        <v>0.125</v>
      </c>
      <c r="J552" s="33">
        <f t="shared" si="98"/>
        <v>3.3333333333333333E-2</v>
      </c>
      <c r="K552" s="33">
        <f t="shared" si="99"/>
        <v>0.56666666666666665</v>
      </c>
      <c r="L552" s="33">
        <f t="shared" si="100"/>
        <v>0</v>
      </c>
      <c r="M552">
        <v>1</v>
      </c>
      <c r="N552" s="21" t="s">
        <v>42</v>
      </c>
      <c r="O552" s="33">
        <f t="shared" ref="O552:P552" si="212">+MIN(K334,K262,K193,K124,K405,K476)</f>
        <v>0</v>
      </c>
      <c r="P552" s="33">
        <f t="shared" si="212"/>
        <v>0</v>
      </c>
      <c r="Q552" s="33">
        <f t="shared" si="102"/>
        <v>0</v>
      </c>
      <c r="R552" s="33">
        <f t="shared" si="103"/>
        <v>0.33333333333333331</v>
      </c>
      <c r="S552" s="33">
        <f t="shared" si="104"/>
        <v>0</v>
      </c>
      <c r="T552">
        <v>2</v>
      </c>
      <c r="U552" s="21" t="s">
        <v>42</v>
      </c>
      <c r="V552" s="33">
        <v>0</v>
      </c>
      <c r="W552" s="33">
        <v>0</v>
      </c>
      <c r="X552" s="33">
        <v>0</v>
      </c>
      <c r="Y552" s="33">
        <v>1</v>
      </c>
      <c r="Z552" s="33">
        <v>0</v>
      </c>
      <c r="AA552">
        <v>3</v>
      </c>
    </row>
    <row r="553" spans="1:27">
      <c r="A553" s="21" t="s">
        <v>40</v>
      </c>
      <c r="B553" s="33">
        <f t="shared" si="93"/>
        <v>0</v>
      </c>
      <c r="C553" s="33">
        <f t="shared" si="94"/>
        <v>0</v>
      </c>
      <c r="D553" s="33">
        <f t="shared" si="95"/>
        <v>0.43333333333333329</v>
      </c>
      <c r="E553" s="33">
        <f t="shared" si="96"/>
        <v>0</v>
      </c>
      <c r="F553" s="33">
        <f t="shared" si="96"/>
        <v>0.25</v>
      </c>
      <c r="G553" s="21" t="s">
        <v>40</v>
      </c>
      <c r="H553" s="33">
        <f t="shared" ref="H553:I553" si="213">+AVERAGE(K335,K263,K194,K125,K406,K477)</f>
        <v>0</v>
      </c>
      <c r="I553" s="33">
        <f t="shared" si="213"/>
        <v>0</v>
      </c>
      <c r="J553" s="33">
        <f t="shared" si="98"/>
        <v>0.43333333333333329</v>
      </c>
      <c r="K553" s="33">
        <f t="shared" si="99"/>
        <v>0</v>
      </c>
      <c r="L553" s="33">
        <f t="shared" si="100"/>
        <v>0.25</v>
      </c>
      <c r="M553">
        <v>1</v>
      </c>
      <c r="N553" s="21" t="s">
        <v>40</v>
      </c>
      <c r="O553" s="33">
        <f t="shared" ref="O553:P553" si="214">+MIN(K335,K263,K194,K125,K406,K477)</f>
        <v>0</v>
      </c>
      <c r="P553" s="33">
        <f t="shared" si="214"/>
        <v>0</v>
      </c>
      <c r="Q553" s="33">
        <f t="shared" si="102"/>
        <v>0.25</v>
      </c>
      <c r="R553" s="33">
        <f t="shared" si="103"/>
        <v>0</v>
      </c>
      <c r="S553" s="33">
        <f t="shared" si="104"/>
        <v>0</v>
      </c>
      <c r="T553">
        <v>2</v>
      </c>
      <c r="U553" s="21" t="s">
        <v>40</v>
      </c>
      <c r="V553" s="33">
        <v>0</v>
      </c>
      <c r="W553" s="33">
        <v>0</v>
      </c>
      <c r="X553" s="33">
        <v>1</v>
      </c>
      <c r="Y553" s="33">
        <v>0</v>
      </c>
      <c r="Z553" s="33">
        <v>0</v>
      </c>
      <c r="AA553">
        <v>3</v>
      </c>
    </row>
    <row r="554" spans="1:27">
      <c r="A554" s="21" t="s">
        <v>60</v>
      </c>
      <c r="B554" s="33">
        <f t="shared" si="93"/>
        <v>8.3333333333333329E-2</v>
      </c>
      <c r="C554" s="33">
        <f t="shared" si="94"/>
        <v>6.5476190476190479E-2</v>
      </c>
      <c r="D554" s="33">
        <f t="shared" si="95"/>
        <v>5.7142857142857141E-2</v>
      </c>
      <c r="E554" s="33">
        <f t="shared" si="96"/>
        <v>0.69047619047619047</v>
      </c>
      <c r="F554" s="33">
        <f t="shared" si="96"/>
        <v>0</v>
      </c>
      <c r="G554" s="21" t="s">
        <v>60</v>
      </c>
      <c r="H554" s="33">
        <f t="shared" ref="H554:I554" si="215">+AVERAGE(K336,K264,K195,K126,K407,K478)</f>
        <v>8.3333333333333329E-2</v>
      </c>
      <c r="I554" s="33">
        <f t="shared" si="215"/>
        <v>6.5476190476190479E-2</v>
      </c>
      <c r="J554" s="33">
        <f t="shared" si="98"/>
        <v>5.7142857142857141E-2</v>
      </c>
      <c r="K554" s="33">
        <f t="shared" si="99"/>
        <v>0.69047619047619047</v>
      </c>
      <c r="L554" s="33">
        <f t="shared" si="100"/>
        <v>0</v>
      </c>
      <c r="M554">
        <v>1</v>
      </c>
      <c r="N554" s="21" t="s">
        <v>60</v>
      </c>
      <c r="O554" s="33">
        <f t="shared" ref="O554:P554" si="216">+MIN(K336,K264,K195,K126,K407,K478)</f>
        <v>0</v>
      </c>
      <c r="P554" s="33">
        <f t="shared" si="216"/>
        <v>0</v>
      </c>
      <c r="Q554" s="33">
        <f t="shared" si="102"/>
        <v>0</v>
      </c>
      <c r="R554" s="33">
        <f t="shared" si="103"/>
        <v>0.42857142857142855</v>
      </c>
      <c r="S554" s="33">
        <f t="shared" si="104"/>
        <v>0</v>
      </c>
      <c r="T554">
        <v>2</v>
      </c>
      <c r="U554" s="21" t="s">
        <v>60</v>
      </c>
      <c r="V554" s="33">
        <v>0</v>
      </c>
      <c r="W554" s="33">
        <v>0</v>
      </c>
      <c r="X554" s="33">
        <v>0</v>
      </c>
      <c r="Y554" s="33">
        <v>1</v>
      </c>
      <c r="Z554" s="33">
        <v>0</v>
      </c>
      <c r="AA554">
        <v>3</v>
      </c>
    </row>
    <row r="555" spans="1:27">
      <c r="A555" s="21" t="s">
        <v>21</v>
      </c>
      <c r="B555" s="33">
        <f t="shared" si="93"/>
        <v>1.699142148273302E-2</v>
      </c>
      <c r="C555" s="33">
        <f t="shared" si="94"/>
        <v>0.57062073349828335</v>
      </c>
      <c r="D555" s="33">
        <f t="shared" si="95"/>
        <v>0.11821410636671507</v>
      </c>
      <c r="E555" s="33">
        <f t="shared" si="96"/>
        <v>8.3704281315116563E-2</v>
      </c>
      <c r="F555" s="33">
        <f t="shared" si="96"/>
        <v>4.0004179966560263E-2</v>
      </c>
      <c r="G555" s="21" t="s">
        <v>21</v>
      </c>
      <c r="H555" s="33">
        <f t="shared" ref="H555:I555" si="217">+AVERAGE(K337,K265,K196,K127,K408,K479)</f>
        <v>1.699142148273302E-2</v>
      </c>
      <c r="I555" s="33">
        <f t="shared" si="217"/>
        <v>0.57062073349828335</v>
      </c>
      <c r="J555" s="33">
        <f t="shared" si="98"/>
        <v>0.11821410636671507</v>
      </c>
      <c r="K555" s="33">
        <f t="shared" si="99"/>
        <v>8.3704281315116563E-2</v>
      </c>
      <c r="L555" s="33">
        <f t="shared" si="100"/>
        <v>4.0004179966560263E-2</v>
      </c>
      <c r="M555">
        <v>1</v>
      </c>
      <c r="N555" s="21" t="s">
        <v>21</v>
      </c>
      <c r="O555" s="33">
        <f t="shared" ref="O555:P555" si="218">+MIN(K337,K265,K196,K127,K408,K479)</f>
        <v>0</v>
      </c>
      <c r="P555" s="33">
        <f t="shared" si="218"/>
        <v>0.45348837209302323</v>
      </c>
      <c r="Q555" s="33">
        <f t="shared" si="102"/>
        <v>5.9523809523809521E-2</v>
      </c>
      <c r="R555" s="33">
        <f t="shared" si="103"/>
        <v>4.9019607843137254E-2</v>
      </c>
      <c r="S555" s="33">
        <f t="shared" si="104"/>
        <v>2.0833333333333332E-2</v>
      </c>
      <c r="T555">
        <v>2</v>
      </c>
      <c r="U555" s="21" t="s">
        <v>21</v>
      </c>
      <c r="V555" s="33">
        <v>0</v>
      </c>
      <c r="W555" s="33">
        <v>1</v>
      </c>
      <c r="X555" s="33">
        <v>0</v>
      </c>
      <c r="Y555" s="33">
        <v>0</v>
      </c>
      <c r="Z555" s="33">
        <v>0</v>
      </c>
      <c r="AA555">
        <v>3</v>
      </c>
    </row>
    <row r="556" spans="1:27">
      <c r="A556" s="21" t="s">
        <v>51</v>
      </c>
      <c r="B556" s="33">
        <f t="shared" si="93"/>
        <v>0</v>
      </c>
      <c r="C556" s="33">
        <f t="shared" si="94"/>
        <v>0</v>
      </c>
      <c r="D556" s="33">
        <f t="shared" si="95"/>
        <v>0</v>
      </c>
      <c r="E556" s="33">
        <f t="shared" si="96"/>
        <v>0.1875</v>
      </c>
      <c r="F556" s="33">
        <f t="shared" si="96"/>
        <v>0.16666666666666666</v>
      </c>
      <c r="G556" s="21" t="s">
        <v>51</v>
      </c>
      <c r="H556" s="33">
        <f t="shared" ref="H556:I556" si="219">+AVERAGE(K338,K266,K197,K128,K409,K480)</f>
        <v>0</v>
      </c>
      <c r="I556" s="33">
        <f t="shared" si="219"/>
        <v>0</v>
      </c>
      <c r="J556" s="33">
        <f t="shared" si="98"/>
        <v>0</v>
      </c>
      <c r="K556" s="33">
        <f t="shared" si="99"/>
        <v>0.1875</v>
      </c>
      <c r="L556" s="33">
        <f t="shared" si="100"/>
        <v>0.16666666666666666</v>
      </c>
      <c r="M556">
        <v>1</v>
      </c>
      <c r="N556" s="21" t="s">
        <v>51</v>
      </c>
      <c r="O556" s="33">
        <f t="shared" ref="O556:P556" si="220">+MIN(K338,K266,K197,K128,K409,K480)</f>
        <v>0</v>
      </c>
      <c r="P556" s="33">
        <f t="shared" si="220"/>
        <v>0</v>
      </c>
      <c r="Q556" s="33">
        <f t="shared" si="102"/>
        <v>0</v>
      </c>
      <c r="R556" s="33">
        <f t="shared" si="103"/>
        <v>0</v>
      </c>
      <c r="S556" s="33">
        <f t="shared" si="104"/>
        <v>0</v>
      </c>
      <c r="T556">
        <v>2</v>
      </c>
      <c r="U556" s="21" t="s">
        <v>51</v>
      </c>
      <c r="V556" s="33">
        <v>0</v>
      </c>
      <c r="W556" s="33">
        <v>0</v>
      </c>
      <c r="X556" s="33">
        <v>0</v>
      </c>
      <c r="Y556" s="33">
        <v>1</v>
      </c>
      <c r="Z556" s="33">
        <v>0</v>
      </c>
      <c r="AA556">
        <v>3</v>
      </c>
    </row>
    <row r="557" spans="1:27">
      <c r="A557" s="21" t="s">
        <v>73</v>
      </c>
      <c r="B557" s="33">
        <f t="shared" si="93"/>
        <v>0</v>
      </c>
      <c r="C557" s="33">
        <f t="shared" si="94"/>
        <v>0</v>
      </c>
      <c r="D557" s="33">
        <f t="shared" si="95"/>
        <v>0</v>
      </c>
      <c r="E557" s="33">
        <f t="shared" si="96"/>
        <v>0.71842105263157885</v>
      </c>
      <c r="F557" s="33">
        <f t="shared" si="96"/>
        <v>0.1</v>
      </c>
      <c r="G557" s="21" t="s">
        <v>73</v>
      </c>
      <c r="H557" s="33">
        <f t="shared" ref="H557:I557" si="221">+AVERAGE(K339,K267,K198,K129,K410,K481)</f>
        <v>0</v>
      </c>
      <c r="I557" s="33">
        <f t="shared" si="221"/>
        <v>0</v>
      </c>
      <c r="J557" s="33">
        <f t="shared" si="98"/>
        <v>0</v>
      </c>
      <c r="K557" s="33">
        <f t="shared" si="99"/>
        <v>0.71842105263157885</v>
      </c>
      <c r="L557" s="33">
        <f t="shared" si="100"/>
        <v>0.1</v>
      </c>
      <c r="M557">
        <v>1</v>
      </c>
      <c r="N557" s="21" t="s">
        <v>73</v>
      </c>
      <c r="O557" s="33">
        <f t="shared" ref="O557:P557" si="222">+MIN(K339,K267,K198,K129,K410,K481)</f>
        <v>0</v>
      </c>
      <c r="P557" s="33">
        <f t="shared" si="222"/>
        <v>0</v>
      </c>
      <c r="Q557" s="33">
        <f t="shared" si="102"/>
        <v>0</v>
      </c>
      <c r="R557" s="33">
        <f t="shared" si="103"/>
        <v>0.7</v>
      </c>
      <c r="S557" s="33">
        <f t="shared" si="104"/>
        <v>0.1</v>
      </c>
      <c r="T557">
        <v>2</v>
      </c>
      <c r="U557" s="21" t="s">
        <v>73</v>
      </c>
      <c r="V557" s="33">
        <v>0</v>
      </c>
      <c r="W557" s="33">
        <v>1</v>
      </c>
      <c r="X557" s="33">
        <v>0</v>
      </c>
      <c r="Y557" s="33">
        <v>0</v>
      </c>
      <c r="Z557" s="33">
        <v>0</v>
      </c>
      <c r="AA557">
        <v>3</v>
      </c>
    </row>
    <row r="558" spans="1:27">
      <c r="A558" s="21" t="s">
        <v>17</v>
      </c>
      <c r="B558" s="33">
        <f t="shared" si="93"/>
        <v>0</v>
      </c>
      <c r="C558" s="33">
        <f t="shared" si="94"/>
        <v>0.44444444444444448</v>
      </c>
      <c r="D558" s="33">
        <f t="shared" si="95"/>
        <v>0.1</v>
      </c>
      <c r="E558" s="33">
        <f t="shared" si="96"/>
        <v>0</v>
      </c>
      <c r="F558" s="33">
        <f t="shared" si="96"/>
        <v>0</v>
      </c>
      <c r="G558" s="21" t="s">
        <v>17</v>
      </c>
      <c r="H558" s="33">
        <f t="shared" ref="H558:I558" si="223">+AVERAGE(K340,K268,K199,K130,K411,K482)</f>
        <v>0</v>
      </c>
      <c r="I558" s="33">
        <f t="shared" si="223"/>
        <v>0.44444444444444448</v>
      </c>
      <c r="J558" s="33">
        <f t="shared" si="98"/>
        <v>0.1</v>
      </c>
      <c r="K558" s="33">
        <f t="shared" si="99"/>
        <v>0</v>
      </c>
      <c r="L558" s="33">
        <f t="shared" si="100"/>
        <v>0</v>
      </c>
      <c r="M558">
        <v>1</v>
      </c>
      <c r="N558" s="21" t="s">
        <v>17</v>
      </c>
      <c r="O558" s="33">
        <f t="shared" ref="O558:P558" si="224">+MIN(K340,K268,K199,K130,K411,K482)</f>
        <v>0</v>
      </c>
      <c r="P558" s="33">
        <f t="shared" si="224"/>
        <v>0</v>
      </c>
      <c r="Q558" s="33">
        <f t="shared" si="102"/>
        <v>0</v>
      </c>
      <c r="R558" s="33">
        <f t="shared" si="103"/>
        <v>0</v>
      </c>
      <c r="S558" s="33">
        <f t="shared" si="104"/>
        <v>0</v>
      </c>
      <c r="T558">
        <v>2</v>
      </c>
      <c r="U558" s="21" t="s">
        <v>17</v>
      </c>
      <c r="V558" s="33">
        <v>0</v>
      </c>
      <c r="W558" s="33">
        <v>1</v>
      </c>
      <c r="X558" s="33">
        <v>0</v>
      </c>
      <c r="Y558" s="33">
        <v>0</v>
      </c>
      <c r="Z558" s="33">
        <v>0</v>
      </c>
      <c r="AA558">
        <v>3</v>
      </c>
    </row>
    <row r="559" spans="1:27">
      <c r="A559" s="21" t="s">
        <v>27</v>
      </c>
      <c r="B559" s="33">
        <f t="shared" si="93"/>
        <v>0</v>
      </c>
      <c r="C559" s="33">
        <f t="shared" si="94"/>
        <v>0</v>
      </c>
      <c r="D559" s="33">
        <f t="shared" si="95"/>
        <v>0.53666666666666663</v>
      </c>
      <c r="E559" s="33">
        <f t="shared" si="96"/>
        <v>0.16666666666666666</v>
      </c>
      <c r="F559" s="33">
        <f t="shared" si="96"/>
        <v>0</v>
      </c>
      <c r="G559" s="21" t="s">
        <v>27</v>
      </c>
      <c r="H559" s="33">
        <f t="shared" ref="H559:I559" si="225">+AVERAGE(K341,K269,K200,K131,K412,K483)</f>
        <v>0</v>
      </c>
      <c r="I559" s="33">
        <f t="shared" si="225"/>
        <v>0</v>
      </c>
      <c r="J559" s="33">
        <f t="shared" si="98"/>
        <v>0.53666666666666663</v>
      </c>
      <c r="K559" s="33">
        <f t="shared" si="99"/>
        <v>0.16666666666666666</v>
      </c>
      <c r="L559" s="33">
        <f t="shared" si="100"/>
        <v>0</v>
      </c>
      <c r="M559">
        <v>1</v>
      </c>
      <c r="N559" s="21" t="s">
        <v>27</v>
      </c>
      <c r="O559" s="33">
        <f t="shared" ref="O559:P559" si="226">+MIN(K341,K269,K200,K131,K412,K483)</f>
        <v>0</v>
      </c>
      <c r="P559" s="33">
        <f t="shared" si="226"/>
        <v>0</v>
      </c>
      <c r="Q559" s="33">
        <f t="shared" si="102"/>
        <v>0.33333333333333331</v>
      </c>
      <c r="R559" s="33">
        <f t="shared" si="103"/>
        <v>0</v>
      </c>
      <c r="S559" s="33">
        <f t="shared" si="104"/>
        <v>0</v>
      </c>
      <c r="T559">
        <v>2</v>
      </c>
      <c r="U559" s="21" t="s">
        <v>27</v>
      </c>
      <c r="V559" s="33">
        <v>0</v>
      </c>
      <c r="W559" s="33">
        <v>0</v>
      </c>
      <c r="X559" s="33">
        <v>1</v>
      </c>
      <c r="Y559" s="33">
        <v>0</v>
      </c>
      <c r="Z559" s="33">
        <v>0</v>
      </c>
      <c r="AA559">
        <v>3</v>
      </c>
    </row>
    <row r="560" spans="1:27">
      <c r="A560" s="21" t="s">
        <v>44</v>
      </c>
      <c r="B560" s="33">
        <f t="shared" si="93"/>
        <v>0</v>
      </c>
      <c r="C560" s="33">
        <f t="shared" si="94"/>
        <v>0</v>
      </c>
      <c r="D560" s="33">
        <f t="shared" si="95"/>
        <v>0</v>
      </c>
      <c r="E560" s="33">
        <f t="shared" si="96"/>
        <v>0.2</v>
      </c>
      <c r="F560" s="33">
        <f t="shared" si="96"/>
        <v>0</v>
      </c>
      <c r="G560" s="21" t="s">
        <v>44</v>
      </c>
      <c r="H560" s="64">
        <f>+H565</f>
        <v>0</v>
      </c>
      <c r="I560" s="64">
        <f t="shared" ref="I560:L560" si="227">+I565</f>
        <v>0</v>
      </c>
      <c r="J560" s="64">
        <f t="shared" si="227"/>
        <v>0</v>
      </c>
      <c r="K560" s="64">
        <f t="shared" si="227"/>
        <v>0.2</v>
      </c>
      <c r="L560" s="64">
        <f t="shared" si="227"/>
        <v>0</v>
      </c>
      <c r="M560">
        <v>1</v>
      </c>
      <c r="N560" s="21" t="s">
        <v>44</v>
      </c>
      <c r="O560" s="33">
        <f t="shared" ref="O560:P560" si="228">+MIN(K342,K270,K201,K132,K413,K484)</f>
        <v>0</v>
      </c>
      <c r="P560" s="33">
        <f t="shared" si="228"/>
        <v>0</v>
      </c>
      <c r="Q560" s="33">
        <f t="shared" si="102"/>
        <v>0</v>
      </c>
      <c r="R560" s="33">
        <f t="shared" si="103"/>
        <v>0</v>
      </c>
      <c r="S560" s="33">
        <f t="shared" si="104"/>
        <v>0</v>
      </c>
      <c r="T560">
        <v>2</v>
      </c>
      <c r="U560" s="21" t="s">
        <v>44</v>
      </c>
      <c r="V560" s="33">
        <v>0</v>
      </c>
      <c r="W560" s="33">
        <v>0</v>
      </c>
      <c r="X560" s="33">
        <v>0</v>
      </c>
      <c r="Y560" s="33">
        <v>1</v>
      </c>
      <c r="Z560" s="33">
        <v>0</v>
      </c>
      <c r="AA560">
        <v>3</v>
      </c>
    </row>
    <row r="561" spans="1:27">
      <c r="A561" s="44" t="s">
        <v>54</v>
      </c>
      <c r="B561" s="33">
        <f t="shared" si="93"/>
        <v>0</v>
      </c>
      <c r="C561" s="33">
        <f t="shared" si="94"/>
        <v>0</v>
      </c>
      <c r="D561" s="33">
        <f t="shared" si="95"/>
        <v>0</v>
      </c>
      <c r="E561" s="33">
        <f t="shared" si="96"/>
        <v>0</v>
      </c>
      <c r="F561" s="33">
        <f t="shared" si="96"/>
        <v>0.16666666666666666</v>
      </c>
      <c r="G561" s="21" t="s">
        <v>54</v>
      </c>
      <c r="H561" s="33">
        <f t="shared" ref="H561:I561" si="229">+AVERAGE(K343,K271,K202,K133,K414,K485)</f>
        <v>0</v>
      </c>
      <c r="I561" s="33">
        <f t="shared" si="229"/>
        <v>0</v>
      </c>
      <c r="J561" s="33">
        <f t="shared" si="98"/>
        <v>0</v>
      </c>
      <c r="K561" s="33">
        <f t="shared" si="99"/>
        <v>0</v>
      </c>
      <c r="L561" s="33">
        <f t="shared" si="100"/>
        <v>0.16666666666666666</v>
      </c>
      <c r="M561">
        <v>1</v>
      </c>
      <c r="N561" s="21" t="s">
        <v>54</v>
      </c>
      <c r="O561" s="33">
        <f t="shared" ref="O561:P561" si="230">+MIN(K343,K271,K202,K133,K414,K485)</f>
        <v>0</v>
      </c>
      <c r="P561" s="33">
        <f t="shared" si="230"/>
        <v>0</v>
      </c>
      <c r="Q561" s="33">
        <f t="shared" si="102"/>
        <v>0</v>
      </c>
      <c r="R561" s="33">
        <f t="shared" si="103"/>
        <v>0</v>
      </c>
      <c r="S561" s="33">
        <f t="shared" si="104"/>
        <v>0</v>
      </c>
      <c r="T561">
        <v>2</v>
      </c>
      <c r="U561" s="21" t="s">
        <v>54</v>
      </c>
      <c r="V561" s="33">
        <v>0</v>
      </c>
      <c r="W561" s="33">
        <v>0</v>
      </c>
      <c r="X561" s="33">
        <v>0</v>
      </c>
      <c r="Y561" s="33">
        <v>1</v>
      </c>
      <c r="Z561" s="33">
        <v>0</v>
      </c>
      <c r="AA561">
        <v>3</v>
      </c>
    </row>
    <row r="562" spans="1:27">
      <c r="A562" s="21" t="s">
        <v>3</v>
      </c>
      <c r="B562" s="33">
        <f t="shared" si="93"/>
        <v>0</v>
      </c>
      <c r="C562" s="33">
        <f t="shared" si="94"/>
        <v>0</v>
      </c>
      <c r="D562" s="33">
        <f t="shared" si="95"/>
        <v>0.44000000000000006</v>
      </c>
      <c r="E562" s="33">
        <f t="shared" si="96"/>
        <v>0.1125</v>
      </c>
      <c r="F562" s="33">
        <f t="shared" si="96"/>
        <v>6.6666666666666666E-2</v>
      </c>
      <c r="G562" s="21" t="s">
        <v>3</v>
      </c>
      <c r="H562" s="33">
        <f t="shared" ref="H562:I562" si="231">+AVERAGE(K344,K272,K203,K134,K415,K486)</f>
        <v>0</v>
      </c>
      <c r="I562" s="33">
        <f t="shared" si="231"/>
        <v>0</v>
      </c>
      <c r="J562" s="33">
        <f t="shared" si="98"/>
        <v>0.44000000000000006</v>
      </c>
      <c r="K562" s="33">
        <f t="shared" si="99"/>
        <v>0.1125</v>
      </c>
      <c r="L562" s="33">
        <f t="shared" si="100"/>
        <v>6.6666666666666666E-2</v>
      </c>
      <c r="M562">
        <v>1</v>
      </c>
      <c r="N562" s="21" t="s">
        <v>3</v>
      </c>
      <c r="O562" s="33">
        <f t="shared" ref="O562:P562" si="232">+MIN(K344,K272,K203,K134,K415,K486)</f>
        <v>0</v>
      </c>
      <c r="P562" s="33">
        <f t="shared" si="232"/>
        <v>0</v>
      </c>
      <c r="Q562" s="33">
        <f t="shared" si="102"/>
        <v>0.2</v>
      </c>
      <c r="R562" s="33">
        <f t="shared" si="103"/>
        <v>0</v>
      </c>
      <c r="S562" s="33">
        <f t="shared" si="104"/>
        <v>0</v>
      </c>
      <c r="T562">
        <v>2</v>
      </c>
      <c r="U562" s="21" t="s">
        <v>3</v>
      </c>
      <c r="V562" s="33">
        <v>0</v>
      </c>
      <c r="W562" s="33">
        <v>0</v>
      </c>
      <c r="X562" s="33">
        <v>1</v>
      </c>
      <c r="Y562" s="33">
        <v>0</v>
      </c>
      <c r="Z562" s="33">
        <v>0</v>
      </c>
      <c r="AA562">
        <v>3</v>
      </c>
    </row>
    <row r="563" spans="1:27">
      <c r="A563" s="21" t="s">
        <v>1</v>
      </c>
      <c r="B563" s="33">
        <f t="shared" si="93"/>
        <v>0</v>
      </c>
      <c r="C563" s="33">
        <f t="shared" si="94"/>
        <v>0</v>
      </c>
      <c r="D563" s="33">
        <f t="shared" si="95"/>
        <v>0</v>
      </c>
      <c r="E563" s="33">
        <f t="shared" si="96"/>
        <v>0.57047101449275361</v>
      </c>
      <c r="F563" s="33">
        <f t="shared" si="96"/>
        <v>0.10973084886128365</v>
      </c>
      <c r="G563" s="21" t="s">
        <v>1</v>
      </c>
      <c r="H563" s="33">
        <f t="shared" ref="H563:I563" si="233">+AVERAGE(K345,K273,K204,K135,K416,K487)</f>
        <v>0</v>
      </c>
      <c r="I563" s="33">
        <f t="shared" si="233"/>
        <v>0</v>
      </c>
      <c r="J563" s="33">
        <f t="shared" si="98"/>
        <v>0</v>
      </c>
      <c r="K563" s="33">
        <f t="shared" si="99"/>
        <v>0.57047101449275361</v>
      </c>
      <c r="L563" s="33">
        <f t="shared" si="100"/>
        <v>0.10973084886128365</v>
      </c>
      <c r="M563">
        <v>1</v>
      </c>
      <c r="N563" s="21" t="s">
        <v>1</v>
      </c>
      <c r="O563" s="33">
        <f t="shared" ref="O563:P563" si="234">+MIN(K345,K273,K204,K135,K416,K487)</f>
        <v>0</v>
      </c>
      <c r="P563" s="33">
        <f t="shared" si="234"/>
        <v>0</v>
      </c>
      <c r="Q563" s="33">
        <f t="shared" si="102"/>
        <v>0</v>
      </c>
      <c r="R563" s="33">
        <f t="shared" si="103"/>
        <v>0.46666666666666667</v>
      </c>
      <c r="S563" s="33">
        <f t="shared" si="104"/>
        <v>3.5714285714285712E-2</v>
      </c>
      <c r="T563">
        <v>2</v>
      </c>
      <c r="U563" s="21" t="s">
        <v>1</v>
      </c>
      <c r="V563" s="33">
        <v>0</v>
      </c>
      <c r="W563" s="33">
        <v>0</v>
      </c>
      <c r="X563" s="33">
        <v>0</v>
      </c>
      <c r="Y563" s="33">
        <v>1</v>
      </c>
      <c r="Z563" s="33">
        <v>0</v>
      </c>
      <c r="AA563">
        <v>3</v>
      </c>
    </row>
    <row r="564" spans="1:27">
      <c r="A564" s="21"/>
      <c r="B564" s="33"/>
      <c r="C564" s="33"/>
      <c r="D564" s="33"/>
      <c r="E564" s="33"/>
      <c r="G564" s="21"/>
      <c r="H564" s="33"/>
      <c r="I564" s="33"/>
      <c r="J564" s="33"/>
      <c r="K564" s="33"/>
      <c r="N564" s="21"/>
      <c r="O564" s="33"/>
      <c r="P564" s="33"/>
      <c r="Q564" s="33"/>
      <c r="R564" s="33"/>
      <c r="U564" s="21"/>
      <c r="V564" s="33"/>
      <c r="W564" s="33"/>
      <c r="X564" s="33"/>
      <c r="Y564" s="33"/>
    </row>
    <row r="565" spans="1:27">
      <c r="F565" t="s">
        <v>204</v>
      </c>
      <c r="H565" s="12">
        <v>0</v>
      </c>
      <c r="I565" s="12">
        <v>0</v>
      </c>
      <c r="J565" s="12">
        <v>0</v>
      </c>
      <c r="K565" s="63">
        <v>0.2</v>
      </c>
      <c r="L565" s="12">
        <v>0</v>
      </c>
    </row>
    <row r="566" spans="1:27">
      <c r="A566" s="25" t="s">
        <v>139</v>
      </c>
      <c r="B566" t="s">
        <v>130</v>
      </c>
    </row>
    <row r="567" spans="1:27">
      <c r="A567" s="25"/>
      <c r="B567">
        <v>2019</v>
      </c>
      <c r="C567">
        <v>2020</v>
      </c>
      <c r="D567">
        <v>2021</v>
      </c>
      <c r="E567">
        <v>2022</v>
      </c>
      <c r="F567">
        <v>2023</v>
      </c>
      <c r="G567">
        <v>2024</v>
      </c>
      <c r="H567">
        <v>2025</v>
      </c>
      <c r="I567">
        <v>2026</v>
      </c>
      <c r="J567">
        <v>2027</v>
      </c>
      <c r="K567">
        <v>2028</v>
      </c>
    </row>
    <row r="568" spans="1:27">
      <c r="A568" s="21" t="s">
        <v>37</v>
      </c>
      <c r="B568" s="34">
        <f>+$B499*J2+I2*$C499+$D499*H2+G2*$E499+F2*$F499</f>
        <v>3.3511904761904763</v>
      </c>
      <c r="C568" s="34">
        <f t="shared" ref="C568:K568" si="235">+$B499*K2+J2*$C499+$D499*I2+H2*$E499+G2*$F499</f>
        <v>1.6071428571428572</v>
      </c>
      <c r="D568" s="34">
        <f t="shared" si="235"/>
        <v>1.7071428571428571</v>
      </c>
      <c r="E568" s="34">
        <f t="shared" si="235"/>
        <v>6.5357142857142856</v>
      </c>
      <c r="F568" s="34">
        <f t="shared" si="235"/>
        <v>7.742857142857142</v>
      </c>
      <c r="G568" s="34">
        <f t="shared" si="235"/>
        <v>9.5535714285714288</v>
      </c>
      <c r="H568" s="34">
        <f t="shared" si="235"/>
        <v>9.5535714285714288</v>
      </c>
      <c r="I568" s="34">
        <f t="shared" si="235"/>
        <v>9.5535714285714288</v>
      </c>
      <c r="J568" s="34">
        <f t="shared" si="235"/>
        <v>9.5535714285714288</v>
      </c>
      <c r="K568" s="34">
        <f t="shared" si="235"/>
        <v>9.5535714285714288</v>
      </c>
    </row>
    <row r="569" spans="1:27">
      <c r="A569" s="21" t="s">
        <v>11</v>
      </c>
      <c r="B569" s="34">
        <f t="shared" ref="B569:B592" si="236">+$B500*J3+I3*$C500+$D500*H3+G3*$E500+F3*$F500</f>
        <v>0.47916666666666663</v>
      </c>
      <c r="C569" s="34">
        <f t="shared" ref="C569:C594" si="237">+$B500*K3+J3*$C500+$D500*I3+H3*$E500+G3*$F500</f>
        <v>0.625</v>
      </c>
      <c r="D569" s="34">
        <f t="shared" ref="D569:D594" si="238">+$B500*L3+K3*$C500+$D500*J3+I3*$E500+H3*$F500</f>
        <v>0.39583333333333331</v>
      </c>
      <c r="E569" s="34">
        <f t="shared" ref="E569:E594" si="239">+$B500*M3+L3*$C500+$D500*K3+J3*$E500+I3*$F500</f>
        <v>0.47916666666666663</v>
      </c>
      <c r="F569" s="34">
        <f t="shared" ref="F569:F594" si="240">+$B500*N3+M3*$C500+$D500*L3+K3*$E500+J3*$F500</f>
        <v>0.70833333333333337</v>
      </c>
      <c r="G569" s="34">
        <f t="shared" ref="G569:G594" si="241">+$B500*O3+N3*$C500+$D500*M3+L3*$E500+K3*$F500</f>
        <v>0.70833333333333337</v>
      </c>
      <c r="H569" s="34">
        <f t="shared" ref="H569:H594" si="242">+$B500*P3+O3*$C500+$D500*N3+M3*$E500+L3*$F500</f>
        <v>0.79166666666666663</v>
      </c>
      <c r="I569" s="34">
        <f t="shared" ref="I569:I594" si="243">+$B500*Q3+P3*$C500+$D500*O3+N3*$E500+M3*$F500</f>
        <v>0.79166666666666663</v>
      </c>
      <c r="J569" s="34">
        <f t="shared" ref="J569:J594" si="244">+$B500*R3+Q3*$C500+$D500*P3+O3*$E500+N3*$F500</f>
        <v>0.79166666666666663</v>
      </c>
      <c r="K569" s="34">
        <f t="shared" ref="K569:K594" si="245">+$B500*S3+R3*$C500+$D500*Q3+P3*$E500+O3*$F500</f>
        <v>0.79166666666666663</v>
      </c>
    </row>
    <row r="570" spans="1:27">
      <c r="A570" s="21" t="s">
        <v>25</v>
      </c>
      <c r="B570" s="34">
        <f t="shared" si="236"/>
        <v>12.311037851037854</v>
      </c>
      <c r="C570" s="34">
        <f t="shared" si="237"/>
        <v>12.480323565323568</v>
      </c>
      <c r="D570" s="34">
        <f t="shared" si="238"/>
        <v>10.88490231990232</v>
      </c>
      <c r="E570" s="34">
        <f t="shared" si="239"/>
        <v>13.334670329670331</v>
      </c>
      <c r="F570" s="34">
        <f t="shared" si="240"/>
        <v>13.268241758241761</v>
      </c>
      <c r="G570" s="34">
        <f t="shared" si="241"/>
        <v>13.539670329670331</v>
      </c>
      <c r="H570" s="34">
        <f t="shared" si="242"/>
        <v>13.539670329670331</v>
      </c>
      <c r="I570" s="34">
        <f t="shared" si="243"/>
        <v>13.539670329670331</v>
      </c>
      <c r="J570" s="34">
        <f t="shared" si="244"/>
        <v>13.539670329670331</v>
      </c>
      <c r="K570" s="34">
        <f t="shared" si="245"/>
        <v>13.539670329670331</v>
      </c>
    </row>
    <row r="571" spans="1:27">
      <c r="A571" s="48" t="s">
        <v>13</v>
      </c>
      <c r="B571" s="34">
        <f t="shared" si="236"/>
        <v>13.008283383283382</v>
      </c>
      <c r="C571" s="34">
        <f t="shared" si="237"/>
        <v>14.260978604728606</v>
      </c>
      <c r="D571" s="34">
        <f t="shared" si="238"/>
        <v>13.477168664668666</v>
      </c>
      <c r="E571" s="34">
        <f t="shared" si="239"/>
        <v>12.918394105894105</v>
      </c>
      <c r="F571" s="34">
        <f t="shared" si="240"/>
        <v>12.036317848817848</v>
      </c>
      <c r="G571" s="34">
        <f t="shared" si="241"/>
        <v>11.85370879120879</v>
      </c>
      <c r="H571" s="34">
        <f t="shared" si="242"/>
        <v>11.750145687645686</v>
      </c>
      <c r="I571" s="34">
        <f t="shared" si="243"/>
        <v>11.750145687645686</v>
      </c>
      <c r="J571" s="34">
        <f t="shared" si="244"/>
        <v>11.750145687645686</v>
      </c>
      <c r="K571" s="34">
        <f t="shared" si="245"/>
        <v>11.750145687645686</v>
      </c>
    </row>
    <row r="572" spans="1:27">
      <c r="A572" s="21" t="s">
        <v>33</v>
      </c>
      <c r="B572" s="34">
        <f t="shared" si="236"/>
        <v>1.9799999999999998</v>
      </c>
      <c r="C572" s="34">
        <f t="shared" si="237"/>
        <v>1.3783333333333332</v>
      </c>
      <c r="D572" s="34">
        <f t="shared" si="238"/>
        <v>1.2033333333333331</v>
      </c>
      <c r="E572" s="34">
        <f t="shared" si="239"/>
        <v>1.2033333333333331</v>
      </c>
      <c r="F572" s="34">
        <f t="shared" si="240"/>
        <v>1.63</v>
      </c>
      <c r="G572" s="34">
        <f t="shared" si="241"/>
        <v>1.8049999999999997</v>
      </c>
      <c r="H572" s="34">
        <f t="shared" si="242"/>
        <v>1.8049999999999997</v>
      </c>
      <c r="I572" s="34">
        <f t="shared" si="243"/>
        <v>1.8049999999999997</v>
      </c>
      <c r="J572" s="34">
        <f t="shared" si="244"/>
        <v>1.8049999999999997</v>
      </c>
      <c r="K572" s="34">
        <f t="shared" si="245"/>
        <v>1.8049999999999997</v>
      </c>
    </row>
    <row r="573" spans="1:27">
      <c r="A573" s="21" t="s">
        <v>58</v>
      </c>
      <c r="B573" s="34">
        <f t="shared" si="236"/>
        <v>20.083690753690753</v>
      </c>
      <c r="C573" s="34">
        <f t="shared" si="237"/>
        <v>20.651435508935506</v>
      </c>
      <c r="D573" s="34">
        <f t="shared" si="238"/>
        <v>20.556484071484071</v>
      </c>
      <c r="E573" s="34">
        <f t="shared" si="239"/>
        <v>21.10951146076146</v>
      </c>
      <c r="F573" s="34">
        <f t="shared" si="240"/>
        <v>22.43928904428904</v>
      </c>
      <c r="G573" s="34">
        <f t="shared" si="241"/>
        <v>22.770495337995335</v>
      </c>
      <c r="H573" s="34">
        <f t="shared" si="242"/>
        <v>22.940075757575752</v>
      </c>
      <c r="I573" s="34">
        <f t="shared" si="243"/>
        <v>22.940075757575752</v>
      </c>
      <c r="J573" s="34">
        <f t="shared" si="244"/>
        <v>22.940075757575752</v>
      </c>
      <c r="K573" s="34">
        <f t="shared" si="245"/>
        <v>22.940075757575752</v>
      </c>
    </row>
    <row r="574" spans="1:27">
      <c r="A574" s="21" t="s">
        <v>31</v>
      </c>
      <c r="B574" s="34">
        <f t="shared" si="236"/>
        <v>5.9533068783068774</v>
      </c>
      <c r="C574" s="34">
        <f t="shared" si="237"/>
        <v>7.426785714285713</v>
      </c>
      <c r="D574" s="34">
        <f t="shared" si="238"/>
        <v>7.0397486772486761</v>
      </c>
      <c r="E574" s="34">
        <f t="shared" si="239"/>
        <v>9.0788359788359756</v>
      </c>
      <c r="F574" s="34">
        <f t="shared" si="240"/>
        <v>9.3645502645502621</v>
      </c>
      <c r="G574" s="34">
        <f t="shared" si="241"/>
        <v>9.3645502645502621</v>
      </c>
      <c r="H574" s="34">
        <f t="shared" si="242"/>
        <v>9.3645502645502621</v>
      </c>
      <c r="I574" s="34">
        <f t="shared" si="243"/>
        <v>9.3645502645502621</v>
      </c>
      <c r="J574" s="34">
        <f t="shared" si="244"/>
        <v>9.3645502645502621</v>
      </c>
      <c r="K574" s="34">
        <f t="shared" si="245"/>
        <v>9.3645502645502621</v>
      </c>
    </row>
    <row r="575" spans="1:27">
      <c r="A575" s="21" t="s">
        <v>14</v>
      </c>
      <c r="B575" s="34">
        <f t="shared" si="236"/>
        <v>10.134527972027973</v>
      </c>
      <c r="C575" s="34">
        <f t="shared" si="237"/>
        <v>10.796845862470864</v>
      </c>
      <c r="D575" s="34">
        <f t="shared" si="238"/>
        <v>9.1426063519813532</v>
      </c>
      <c r="E575" s="34">
        <f t="shared" si="239"/>
        <v>5.901027097902098</v>
      </c>
      <c r="F575" s="34">
        <f t="shared" si="240"/>
        <v>2.6769303613053612</v>
      </c>
      <c r="G575" s="34">
        <f t="shared" si="241"/>
        <v>3.3359848484848484</v>
      </c>
      <c r="H575" s="34">
        <f t="shared" si="242"/>
        <v>3.3662878787878787</v>
      </c>
      <c r="I575" s="34">
        <f t="shared" si="243"/>
        <v>3.3662878787878787</v>
      </c>
      <c r="J575" s="34">
        <f t="shared" si="244"/>
        <v>3.3662878787878787</v>
      </c>
      <c r="K575" s="34">
        <f t="shared" si="245"/>
        <v>3.3662878787878787</v>
      </c>
    </row>
    <row r="576" spans="1:27">
      <c r="A576" s="21" t="s">
        <v>5</v>
      </c>
      <c r="B576" s="34">
        <f t="shared" si="236"/>
        <v>8.8672934472934486</v>
      </c>
      <c r="C576" s="34">
        <f t="shared" si="237"/>
        <v>7.4160439560439562</v>
      </c>
      <c r="D576" s="34">
        <f t="shared" si="238"/>
        <v>7.2786161986161986</v>
      </c>
      <c r="E576" s="34">
        <f t="shared" si="239"/>
        <v>7.8879527879527886</v>
      </c>
      <c r="F576" s="34">
        <f t="shared" si="240"/>
        <v>11.731982091982092</v>
      </c>
      <c r="G576" s="34">
        <f t="shared" si="241"/>
        <v>12.97166463166463</v>
      </c>
      <c r="H576" s="34">
        <f t="shared" si="242"/>
        <v>13.638331298331297</v>
      </c>
      <c r="I576" s="34">
        <f t="shared" si="243"/>
        <v>13.638331298331297</v>
      </c>
      <c r="J576" s="34">
        <f t="shared" si="244"/>
        <v>13.638331298331297</v>
      </c>
      <c r="K576" s="34">
        <f t="shared" si="245"/>
        <v>13.638331298331297</v>
      </c>
    </row>
    <row r="577" spans="1:11">
      <c r="A577" s="21" t="s">
        <v>30</v>
      </c>
      <c r="B577" s="34">
        <f t="shared" si="236"/>
        <v>1.4166666666666667</v>
      </c>
      <c r="C577" s="34">
        <f t="shared" si="237"/>
        <v>1.4166666666666667</v>
      </c>
      <c r="D577" s="34">
        <f t="shared" si="238"/>
        <v>1.4166666666666667</v>
      </c>
      <c r="E577" s="34">
        <f t="shared" si="239"/>
        <v>1.4166666666666667</v>
      </c>
      <c r="F577" s="34">
        <f t="shared" si="240"/>
        <v>1.4166666666666667</v>
      </c>
      <c r="G577" s="34">
        <f t="shared" si="241"/>
        <v>1.4166666666666667</v>
      </c>
      <c r="H577" s="34">
        <f t="shared" si="242"/>
        <v>1.4166666666666667</v>
      </c>
      <c r="I577" s="34">
        <f t="shared" si="243"/>
        <v>1.4166666666666667</v>
      </c>
      <c r="J577" s="34">
        <f t="shared" si="244"/>
        <v>1.4166666666666667</v>
      </c>
      <c r="K577" s="34">
        <f t="shared" si="245"/>
        <v>1.4166666666666667</v>
      </c>
    </row>
    <row r="578" spans="1:11">
      <c r="A578" s="21" t="s">
        <v>67</v>
      </c>
      <c r="B578" s="34">
        <f t="shared" si="236"/>
        <v>3.1533333333333329</v>
      </c>
      <c r="C578" s="34">
        <f t="shared" si="237"/>
        <v>3.5066666666666664</v>
      </c>
      <c r="D578" s="34">
        <f t="shared" si="238"/>
        <v>4.5166666666666657</v>
      </c>
      <c r="E578" s="34">
        <f t="shared" si="239"/>
        <v>4.5166666666666657</v>
      </c>
      <c r="F578" s="34">
        <f t="shared" si="240"/>
        <v>4.5166666666666657</v>
      </c>
      <c r="G578" s="34">
        <f t="shared" si="241"/>
        <v>4.5166666666666657</v>
      </c>
      <c r="H578" s="34">
        <f t="shared" si="242"/>
        <v>4.5166666666666657</v>
      </c>
      <c r="I578" s="34">
        <f t="shared" si="243"/>
        <v>4.5166666666666657</v>
      </c>
      <c r="J578" s="34">
        <f t="shared" si="244"/>
        <v>4.5166666666666657</v>
      </c>
      <c r="K578" s="34">
        <f t="shared" si="245"/>
        <v>4.5166666666666657</v>
      </c>
    </row>
    <row r="579" spans="1:11">
      <c r="A579" s="21" t="s">
        <v>19</v>
      </c>
      <c r="B579" s="34">
        <f t="shared" si="236"/>
        <v>3.5722222222222224</v>
      </c>
      <c r="C579" s="34">
        <f t="shared" si="237"/>
        <v>2.41</v>
      </c>
      <c r="D579" s="34">
        <f t="shared" si="238"/>
        <v>2.7244444444444444</v>
      </c>
      <c r="E579" s="34">
        <f t="shared" si="239"/>
        <v>2.2766666666666668</v>
      </c>
      <c r="F579" s="34">
        <f t="shared" si="240"/>
        <v>2.7244444444444444</v>
      </c>
      <c r="G579" s="34">
        <f t="shared" si="241"/>
        <v>2.8577777777777778</v>
      </c>
      <c r="H579" s="34">
        <f t="shared" si="242"/>
        <v>2.8577777777777778</v>
      </c>
      <c r="I579" s="34">
        <f t="shared" si="243"/>
        <v>2.8577777777777778</v>
      </c>
      <c r="J579" s="34">
        <f t="shared" si="244"/>
        <v>2.8577777777777778</v>
      </c>
      <c r="K579" s="34">
        <f t="shared" si="245"/>
        <v>2.8577777777777778</v>
      </c>
    </row>
    <row r="580" spans="1:11">
      <c r="A580" s="21" t="s">
        <v>20</v>
      </c>
      <c r="B580" s="34">
        <f t="shared" si="236"/>
        <v>6.4402116402116398</v>
      </c>
      <c r="C580" s="34">
        <f t="shared" si="237"/>
        <v>7.6275793650793648</v>
      </c>
      <c r="D580" s="34">
        <f t="shared" si="238"/>
        <v>5.070039682539683</v>
      </c>
      <c r="E580" s="34">
        <f t="shared" si="239"/>
        <v>5.0009259259259267</v>
      </c>
      <c r="F580" s="34">
        <f t="shared" si="240"/>
        <v>5.5993386243386247</v>
      </c>
      <c r="G580" s="34">
        <f t="shared" si="241"/>
        <v>5.7243386243386247</v>
      </c>
      <c r="H580" s="34">
        <f t="shared" si="242"/>
        <v>5.9306878306878303</v>
      </c>
      <c r="I580" s="34">
        <f t="shared" si="243"/>
        <v>5.9306878306878303</v>
      </c>
      <c r="J580" s="34">
        <f t="shared" si="244"/>
        <v>5.9306878306878303</v>
      </c>
      <c r="K580" s="34">
        <f t="shared" si="245"/>
        <v>5.9306878306878303</v>
      </c>
    </row>
    <row r="581" spans="1:11">
      <c r="A581" s="21" t="s">
        <v>64</v>
      </c>
      <c r="B581" s="34">
        <f t="shared" si="236"/>
        <v>0.18333333333333335</v>
      </c>
      <c r="C581" s="34">
        <f t="shared" si="237"/>
        <v>0.26666666666666666</v>
      </c>
      <c r="D581" s="34">
        <f t="shared" si="238"/>
        <v>0.25</v>
      </c>
      <c r="E581" s="34">
        <f t="shared" si="239"/>
        <v>0.3666666666666667</v>
      </c>
      <c r="F581" s="34">
        <f t="shared" si="240"/>
        <v>0.45</v>
      </c>
      <c r="G581" s="34">
        <f t="shared" si="241"/>
        <v>0.45</v>
      </c>
      <c r="H581" s="34">
        <f t="shared" si="242"/>
        <v>0.45</v>
      </c>
      <c r="I581" s="34">
        <f t="shared" si="243"/>
        <v>0.45</v>
      </c>
      <c r="J581" s="34">
        <f t="shared" si="244"/>
        <v>0.45</v>
      </c>
      <c r="K581" s="34">
        <f t="shared" si="245"/>
        <v>0.45</v>
      </c>
    </row>
    <row r="582" spans="1:11">
      <c r="A582" s="21" t="s">
        <v>71</v>
      </c>
      <c r="B582" s="34">
        <f t="shared" si="236"/>
        <v>2.0666666666666669</v>
      </c>
      <c r="C582" s="34">
        <f t="shared" si="237"/>
        <v>2</v>
      </c>
      <c r="D582" s="34">
        <f t="shared" si="238"/>
        <v>2.3066666666666671</v>
      </c>
      <c r="E582" s="34">
        <f t="shared" si="239"/>
        <v>1.56</v>
      </c>
      <c r="F582" s="34">
        <f t="shared" si="240"/>
        <v>0.81333333333333335</v>
      </c>
      <c r="G582" s="34">
        <f t="shared" si="241"/>
        <v>0.81333333333333335</v>
      </c>
      <c r="H582" s="34">
        <f t="shared" si="242"/>
        <v>0.81333333333333335</v>
      </c>
      <c r="I582" s="34">
        <f t="shared" si="243"/>
        <v>0.81333333333333335</v>
      </c>
      <c r="J582" s="34">
        <f t="shared" si="244"/>
        <v>0.81333333333333335</v>
      </c>
      <c r="K582" s="34">
        <f t="shared" si="245"/>
        <v>0.81333333333333335</v>
      </c>
    </row>
    <row r="583" spans="1:11">
      <c r="A583" s="21" t="s">
        <v>50</v>
      </c>
      <c r="B583" s="34">
        <f t="shared" si="236"/>
        <v>1.2999999999999998</v>
      </c>
      <c r="C583" s="34">
        <f t="shared" si="237"/>
        <v>1.5583333333333331</v>
      </c>
      <c r="D583" s="34">
        <f t="shared" si="238"/>
        <v>1.7666666666666666</v>
      </c>
      <c r="E583" s="34">
        <f t="shared" si="239"/>
        <v>2.6166666666666663</v>
      </c>
      <c r="F583" s="34">
        <f t="shared" si="240"/>
        <v>2.4</v>
      </c>
      <c r="G583" s="34">
        <f t="shared" si="241"/>
        <v>2.2749999999999999</v>
      </c>
      <c r="H583" s="34">
        <f t="shared" si="242"/>
        <v>2.2749999999999999</v>
      </c>
      <c r="I583" s="34">
        <f t="shared" si="243"/>
        <v>2.2749999999999999</v>
      </c>
      <c r="J583" s="34">
        <f t="shared" si="244"/>
        <v>2.2749999999999999</v>
      </c>
      <c r="K583" s="34">
        <f t="shared" si="245"/>
        <v>2.2749999999999999</v>
      </c>
    </row>
    <row r="584" spans="1:11">
      <c r="A584" s="21" t="s">
        <v>7</v>
      </c>
      <c r="B584" s="34">
        <f t="shared" si="236"/>
        <v>1.36</v>
      </c>
      <c r="C584" s="34">
        <f t="shared" si="237"/>
        <v>2.62</v>
      </c>
      <c r="D584" s="34">
        <f t="shared" si="238"/>
        <v>2.72</v>
      </c>
      <c r="E584" s="34">
        <f t="shared" si="239"/>
        <v>2.0900000000000003</v>
      </c>
      <c r="F584" s="34">
        <f t="shared" si="240"/>
        <v>3.3</v>
      </c>
      <c r="G584" s="34">
        <f t="shared" si="241"/>
        <v>3.4</v>
      </c>
      <c r="H584" s="34">
        <f t="shared" si="242"/>
        <v>3.4</v>
      </c>
      <c r="I584" s="34">
        <f t="shared" si="243"/>
        <v>3.4</v>
      </c>
      <c r="J584" s="34">
        <f t="shared" si="244"/>
        <v>3.4</v>
      </c>
      <c r="K584" s="34">
        <f t="shared" si="245"/>
        <v>3.4</v>
      </c>
    </row>
    <row r="585" spans="1:11">
      <c r="A585" s="21" t="s">
        <v>8</v>
      </c>
      <c r="B585" s="34">
        <f t="shared" si="236"/>
        <v>21.601418951418953</v>
      </c>
      <c r="C585" s="34">
        <f t="shared" si="237"/>
        <v>22.774726430976433</v>
      </c>
      <c r="D585" s="34">
        <f t="shared" si="238"/>
        <v>24.550341209716208</v>
      </c>
      <c r="E585" s="34">
        <f t="shared" si="239"/>
        <v>25.875296115921113</v>
      </c>
      <c r="F585" s="34">
        <f t="shared" si="240"/>
        <v>24.259233706108709</v>
      </c>
      <c r="G585" s="34">
        <f t="shared" si="241"/>
        <v>24.33952320827321</v>
      </c>
      <c r="H585" s="34">
        <f t="shared" si="242"/>
        <v>24.023776455026457</v>
      </c>
      <c r="I585" s="34">
        <f t="shared" si="243"/>
        <v>24.023776455026457</v>
      </c>
      <c r="J585" s="34">
        <f t="shared" si="244"/>
        <v>24.023776455026457</v>
      </c>
      <c r="K585" s="34">
        <f t="shared" si="245"/>
        <v>24.023776455026457</v>
      </c>
    </row>
    <row r="586" spans="1:11">
      <c r="A586" s="21" t="s">
        <v>72</v>
      </c>
      <c r="B586" s="34">
        <f t="shared" si="236"/>
        <v>1.7222222222222219</v>
      </c>
      <c r="C586" s="34">
        <f t="shared" si="237"/>
        <v>1.4444444444444442</v>
      </c>
      <c r="D586" s="34">
        <f t="shared" si="238"/>
        <v>0.86111111111111094</v>
      </c>
      <c r="E586" s="34">
        <f t="shared" si="239"/>
        <v>0.58333333333333326</v>
      </c>
      <c r="F586" s="34">
        <f t="shared" si="240"/>
        <v>0</v>
      </c>
      <c r="G586" s="34">
        <f t="shared" si="241"/>
        <v>0</v>
      </c>
      <c r="H586" s="34">
        <f t="shared" si="242"/>
        <v>0</v>
      </c>
      <c r="I586" s="34">
        <f t="shared" si="243"/>
        <v>0</v>
      </c>
      <c r="J586" s="34">
        <f t="shared" si="244"/>
        <v>0</v>
      </c>
      <c r="K586" s="34">
        <f t="shared" si="245"/>
        <v>0</v>
      </c>
    </row>
    <row r="587" spans="1:11">
      <c r="A587" s="21" t="s">
        <v>53</v>
      </c>
      <c r="B587" s="34">
        <f t="shared" si="236"/>
        <v>0</v>
      </c>
      <c r="C587" s="34">
        <f t="shared" si="237"/>
        <v>0</v>
      </c>
      <c r="D587" s="34">
        <f t="shared" si="238"/>
        <v>0</v>
      </c>
      <c r="E587" s="34">
        <f t="shared" si="239"/>
        <v>0.2</v>
      </c>
      <c r="F587" s="34">
        <f t="shared" si="240"/>
        <v>0</v>
      </c>
      <c r="G587" s="34">
        <f t="shared" si="241"/>
        <v>0</v>
      </c>
      <c r="H587" s="34">
        <f t="shared" si="242"/>
        <v>0</v>
      </c>
      <c r="I587" s="34">
        <f t="shared" si="243"/>
        <v>0</v>
      </c>
      <c r="J587" s="34">
        <f t="shared" si="244"/>
        <v>0</v>
      </c>
      <c r="K587" s="34">
        <f t="shared" si="245"/>
        <v>0</v>
      </c>
    </row>
    <row r="588" spans="1:11">
      <c r="A588" s="21" t="s">
        <v>49</v>
      </c>
      <c r="B588" s="34">
        <f t="shared" si="236"/>
        <v>1.875</v>
      </c>
      <c r="C588" s="34">
        <f t="shared" si="237"/>
        <v>1.875</v>
      </c>
      <c r="D588" s="34">
        <f t="shared" si="238"/>
        <v>1.25</v>
      </c>
      <c r="E588" s="34">
        <f t="shared" si="239"/>
        <v>0.625</v>
      </c>
      <c r="F588" s="34">
        <f t="shared" si="240"/>
        <v>1.25</v>
      </c>
      <c r="G588" s="34">
        <f t="shared" si="241"/>
        <v>0.625</v>
      </c>
      <c r="H588" s="34">
        <f t="shared" si="242"/>
        <v>0.625</v>
      </c>
      <c r="I588" s="34">
        <f t="shared" si="243"/>
        <v>0.625</v>
      </c>
      <c r="J588" s="34">
        <f t="shared" si="244"/>
        <v>0.625</v>
      </c>
      <c r="K588" s="34">
        <f t="shared" si="245"/>
        <v>0.625</v>
      </c>
    </row>
    <row r="589" spans="1:11">
      <c r="A589" s="21" t="s">
        <v>43</v>
      </c>
      <c r="B589" s="34">
        <f t="shared" si="236"/>
        <v>3.3633333333333333</v>
      </c>
      <c r="C589" s="34">
        <f t="shared" si="237"/>
        <v>1.2366666666666668</v>
      </c>
      <c r="D589" s="34">
        <f t="shared" si="238"/>
        <v>2.1877777777777774</v>
      </c>
      <c r="E589" s="34">
        <f t="shared" si="239"/>
        <v>2.454444444444444</v>
      </c>
      <c r="F589" s="34">
        <f t="shared" si="240"/>
        <v>4.9344444444444449</v>
      </c>
      <c r="G589" s="34">
        <f t="shared" si="241"/>
        <v>5.4677777777777781</v>
      </c>
      <c r="H589" s="34">
        <f t="shared" si="242"/>
        <v>5.4677777777777781</v>
      </c>
      <c r="I589" s="34">
        <f t="shared" si="243"/>
        <v>5.4677777777777781</v>
      </c>
      <c r="J589" s="34">
        <f t="shared" si="244"/>
        <v>5.4677777777777781</v>
      </c>
      <c r="K589" s="34">
        <f t="shared" si="245"/>
        <v>5.4677777777777781</v>
      </c>
    </row>
    <row r="590" spans="1:11">
      <c r="A590" s="21" t="s">
        <v>36</v>
      </c>
      <c r="B590" s="34">
        <f t="shared" si="236"/>
        <v>0.48511904761904762</v>
      </c>
      <c r="C590" s="34">
        <f t="shared" si="237"/>
        <v>0.4375</v>
      </c>
      <c r="D590" s="34">
        <f t="shared" si="238"/>
        <v>0.4375</v>
      </c>
      <c r="E590" s="34">
        <f t="shared" si="239"/>
        <v>0.4375</v>
      </c>
      <c r="F590" s="34">
        <f t="shared" si="240"/>
        <v>0.4375</v>
      </c>
      <c r="G590" s="34">
        <f t="shared" si="241"/>
        <v>0.5357142857142857</v>
      </c>
      <c r="H590" s="34">
        <f t="shared" si="242"/>
        <v>0.58333333333333326</v>
      </c>
      <c r="I590" s="34">
        <f t="shared" si="243"/>
        <v>0.58333333333333326</v>
      </c>
      <c r="J590" s="34">
        <f t="shared" si="244"/>
        <v>0.58333333333333326</v>
      </c>
      <c r="K590" s="34">
        <f t="shared" si="245"/>
        <v>0.58333333333333326</v>
      </c>
    </row>
    <row r="591" spans="1:11">
      <c r="A591" s="21" t="s">
        <v>24</v>
      </c>
      <c r="B591" s="34">
        <f t="shared" si="236"/>
        <v>1.5833333333333333</v>
      </c>
      <c r="C591" s="34">
        <f t="shared" si="237"/>
        <v>1.4722222222222223</v>
      </c>
      <c r="D591" s="34">
        <f t="shared" si="238"/>
        <v>2.0972222222222223</v>
      </c>
      <c r="E591" s="34">
        <f t="shared" si="239"/>
        <v>2.2083333333333335</v>
      </c>
      <c r="F591" s="34">
        <f t="shared" si="240"/>
        <v>2.8333333333333335</v>
      </c>
      <c r="G591" s="34">
        <f t="shared" si="241"/>
        <v>1.6944444444444444</v>
      </c>
      <c r="H591" s="34">
        <f t="shared" si="242"/>
        <v>1.4722222222222223</v>
      </c>
      <c r="I591" s="34">
        <f t="shared" si="243"/>
        <v>1.4722222222222223</v>
      </c>
      <c r="J591" s="34">
        <f t="shared" si="244"/>
        <v>1.4722222222222223</v>
      </c>
      <c r="K591" s="34">
        <f t="shared" si="245"/>
        <v>1.4722222222222223</v>
      </c>
    </row>
    <row r="592" spans="1:11">
      <c r="A592" s="21" t="s">
        <v>10</v>
      </c>
      <c r="B592" s="34">
        <f t="shared" si="236"/>
        <v>12.030555555555553</v>
      </c>
      <c r="C592" s="34">
        <f t="shared" si="237"/>
        <v>11.526388888888887</v>
      </c>
      <c r="D592" s="34">
        <f t="shared" si="238"/>
        <v>11.382638888888888</v>
      </c>
      <c r="E592" s="34">
        <f t="shared" si="239"/>
        <v>14.627777777777778</v>
      </c>
      <c r="F592" s="34">
        <f t="shared" si="240"/>
        <v>14.640277777777778</v>
      </c>
      <c r="G592" s="34">
        <f t="shared" si="241"/>
        <v>15.125694444444443</v>
      </c>
      <c r="H592" s="34">
        <f t="shared" si="242"/>
        <v>15.02847222222222</v>
      </c>
      <c r="I592" s="34">
        <f t="shared" si="243"/>
        <v>15.02847222222222</v>
      </c>
      <c r="J592" s="34">
        <f t="shared" si="244"/>
        <v>15.02847222222222</v>
      </c>
      <c r="K592" s="34">
        <f t="shared" si="245"/>
        <v>15.02847222222222</v>
      </c>
    </row>
    <row r="593" spans="1:11">
      <c r="A593" s="25" t="s">
        <v>151</v>
      </c>
      <c r="B593" s="34">
        <f>+$B524*J27+I27*$C524+$D524*H27+G27*$E524+F27*$F524</f>
        <v>0</v>
      </c>
      <c r="C593" s="34">
        <f t="shared" si="237"/>
        <v>0</v>
      </c>
      <c r="D593" s="34">
        <f t="shared" si="238"/>
        <v>0</v>
      </c>
      <c r="E593" s="34">
        <f t="shared" si="239"/>
        <v>0</v>
      </c>
      <c r="F593" s="34">
        <f t="shared" si="240"/>
        <v>0</v>
      </c>
      <c r="G593" s="34">
        <f t="shared" si="241"/>
        <v>0</v>
      </c>
      <c r="H593" s="34">
        <f t="shared" si="242"/>
        <v>0</v>
      </c>
      <c r="I593" s="34">
        <f t="shared" si="243"/>
        <v>0</v>
      </c>
      <c r="J593" s="34">
        <f t="shared" si="244"/>
        <v>0</v>
      </c>
      <c r="K593" s="34">
        <f t="shared" si="245"/>
        <v>0</v>
      </c>
    </row>
    <row r="594" spans="1:11">
      <c r="A594" s="21" t="s">
        <v>6</v>
      </c>
      <c r="B594" s="34">
        <f t="shared" ref="B594:B632" si="246">+$B525*J28+I28*$C525+$D525*H28+G28*$E525+F28*$F525</f>
        <v>4.6314153439153438</v>
      </c>
      <c r="C594" s="34">
        <f t="shared" si="237"/>
        <v>4.0508597883597881</v>
      </c>
      <c r="D594" s="34">
        <f t="shared" si="238"/>
        <v>7.3838624338624337</v>
      </c>
      <c r="E594" s="34">
        <f t="shared" si="239"/>
        <v>5.2354497354497358</v>
      </c>
      <c r="F594" s="34">
        <f t="shared" si="240"/>
        <v>5.0548941798941804</v>
      </c>
      <c r="G594" s="34">
        <f t="shared" si="241"/>
        <v>4.5340608465608465</v>
      </c>
      <c r="H594" s="34">
        <f t="shared" si="242"/>
        <v>4.5340608465608465</v>
      </c>
      <c r="I594" s="34">
        <f t="shared" si="243"/>
        <v>4.5340608465608465</v>
      </c>
      <c r="J594" s="34">
        <f t="shared" si="244"/>
        <v>4.5340608465608465</v>
      </c>
      <c r="K594" s="34">
        <f t="shared" si="245"/>
        <v>4.5340608465608465</v>
      </c>
    </row>
    <row r="595" spans="1:11">
      <c r="A595" s="21" t="s">
        <v>12</v>
      </c>
      <c r="B595" s="34">
        <f t="shared" si="246"/>
        <v>10.328080808080809</v>
      </c>
      <c r="C595" s="34">
        <f t="shared" ref="C595:C632" si="247">+$B526*K29+J29*$C526+$D526*I29+H29*$E526+G29*$F526</f>
        <v>9.1885353535353538</v>
      </c>
      <c r="D595" s="34">
        <f t="shared" ref="D595:D632" si="248">+$B526*L29+K29*$C526+$D526*J29+I29*$E526+H29*$F526</f>
        <v>12.903510101010104</v>
      </c>
      <c r="E595" s="34">
        <f t="shared" ref="E595:E632" si="249">+$B526*M29+L29*$C526+$D526*K29+J29*$E526+I29*$F526</f>
        <v>10.753434343434344</v>
      </c>
      <c r="F595" s="34">
        <f t="shared" ref="F595:F632" si="250">+$B526*N29+M29*$C526+$D526*L29+K29*$E526+J29*$F526</f>
        <v>10.496010101010102</v>
      </c>
      <c r="G595" s="34">
        <f t="shared" ref="G595:G632" si="251">+$B526*O29+N29*$C526+$D526*M29+L29*$E526+K29*$F526</f>
        <v>10.604343434343434</v>
      </c>
      <c r="H595" s="34">
        <f t="shared" ref="H595:H632" si="252">+$B526*P29+O29*$C526+$D526*N29+M29*$E526+L29*$F526</f>
        <v>10.204343434343436</v>
      </c>
      <c r="I595" s="34">
        <f t="shared" ref="I595:I632" si="253">+$B526*Q29+P29*$C526+$D526*O29+N29*$E526+M29*$F526</f>
        <v>10.204343434343436</v>
      </c>
      <c r="J595" s="34">
        <f t="shared" ref="J595:J632" si="254">+$B526*R29+Q29*$C526+$D526*P29+O29*$E526+N29*$F526</f>
        <v>10.204343434343436</v>
      </c>
      <c r="K595" s="34">
        <f t="shared" ref="K595:K632" si="255">+$B526*S29+R29*$C526+$D526*Q29+P29*$E526+O29*$F526</f>
        <v>10.204343434343436</v>
      </c>
    </row>
    <row r="596" spans="1:11">
      <c r="A596" s="21" t="s">
        <v>47</v>
      </c>
      <c r="B596" s="34">
        <f t="shared" si="246"/>
        <v>1.4027777777777777</v>
      </c>
      <c r="C596" s="34">
        <f t="shared" si="247"/>
        <v>1.0166666666666666</v>
      </c>
      <c r="D596" s="34">
        <f t="shared" si="248"/>
        <v>1.0388888888888888</v>
      </c>
      <c r="E596" s="34">
        <f t="shared" si="249"/>
        <v>1.6555555555555554</v>
      </c>
      <c r="F596" s="34">
        <f t="shared" si="250"/>
        <v>2.0861111111111112</v>
      </c>
      <c r="G596" s="34">
        <f t="shared" si="251"/>
        <v>1.9222222222222223</v>
      </c>
      <c r="H596" s="34">
        <f t="shared" si="252"/>
        <v>1.8111111111111111</v>
      </c>
      <c r="I596" s="34">
        <f t="shared" si="253"/>
        <v>1.8111111111111111</v>
      </c>
      <c r="J596" s="34">
        <f t="shared" si="254"/>
        <v>1.8111111111111111</v>
      </c>
      <c r="K596" s="34">
        <f t="shared" si="255"/>
        <v>1.8111111111111111</v>
      </c>
    </row>
    <row r="597" spans="1:11">
      <c r="A597" s="21" t="s">
        <v>39</v>
      </c>
      <c r="B597" s="34">
        <f t="shared" si="246"/>
        <v>1.4333333333333331</v>
      </c>
      <c r="C597" s="34">
        <f t="shared" si="247"/>
        <v>0.71666666666666656</v>
      </c>
      <c r="D597" s="34">
        <f t="shared" si="248"/>
        <v>0.71666666666666656</v>
      </c>
      <c r="E597" s="34">
        <f t="shared" si="249"/>
        <v>1.4333333333333331</v>
      </c>
      <c r="F597" s="34">
        <f t="shared" si="250"/>
        <v>0.71666666666666656</v>
      </c>
      <c r="G597" s="34">
        <f t="shared" si="251"/>
        <v>0.71666666666666656</v>
      </c>
      <c r="H597" s="34">
        <f t="shared" si="252"/>
        <v>0.71666666666666656</v>
      </c>
      <c r="I597" s="34">
        <f t="shared" si="253"/>
        <v>0.71666666666666656</v>
      </c>
      <c r="J597" s="34">
        <f t="shared" si="254"/>
        <v>0.71666666666666656</v>
      </c>
      <c r="K597" s="34">
        <f t="shared" si="255"/>
        <v>0.71666666666666656</v>
      </c>
    </row>
    <row r="598" spans="1:11">
      <c r="A598" s="21" t="s">
        <v>62</v>
      </c>
      <c r="B598" s="34">
        <f t="shared" si="246"/>
        <v>5.7042658730158733</v>
      </c>
      <c r="C598" s="34">
        <f t="shared" si="247"/>
        <v>0.57232142857142854</v>
      </c>
      <c r="D598" s="34">
        <f t="shared" si="248"/>
        <v>4.6488095238095237</v>
      </c>
      <c r="E598" s="34">
        <f t="shared" si="249"/>
        <v>3.8718253968253973</v>
      </c>
      <c r="F598" s="34">
        <f t="shared" si="250"/>
        <v>4.0307539682539684</v>
      </c>
      <c r="G598" s="34">
        <f t="shared" si="251"/>
        <v>3.9995039682539688</v>
      </c>
      <c r="H598" s="34">
        <f t="shared" si="252"/>
        <v>3.9995039682539688</v>
      </c>
      <c r="I598" s="34">
        <f t="shared" si="253"/>
        <v>3.9995039682539688</v>
      </c>
      <c r="J598" s="34">
        <f t="shared" si="254"/>
        <v>3.9995039682539688</v>
      </c>
      <c r="K598" s="34">
        <f t="shared" si="255"/>
        <v>3.9995039682539688</v>
      </c>
    </row>
    <row r="599" spans="1:11">
      <c r="A599" s="21" t="s">
        <v>38</v>
      </c>
      <c r="B599" s="34">
        <f t="shared" si="246"/>
        <v>5.3089133089133096</v>
      </c>
      <c r="C599" s="34">
        <f t="shared" si="247"/>
        <v>5.2136752136752138</v>
      </c>
      <c r="D599" s="34">
        <f t="shared" si="248"/>
        <v>4.4847374847374848</v>
      </c>
      <c r="E599" s="34">
        <f t="shared" si="249"/>
        <v>6.655677655677656</v>
      </c>
      <c r="F599" s="34">
        <f t="shared" si="250"/>
        <v>6.7032967032967044</v>
      </c>
      <c r="G599" s="34">
        <f t="shared" si="251"/>
        <v>8.1611721611721606</v>
      </c>
      <c r="H599" s="34">
        <f t="shared" si="252"/>
        <v>8.1929181929181922</v>
      </c>
      <c r="I599" s="34">
        <f t="shared" si="253"/>
        <v>8.1929181929181922</v>
      </c>
      <c r="J599" s="34">
        <f t="shared" si="254"/>
        <v>8.1929181929181922</v>
      </c>
      <c r="K599" s="34">
        <f t="shared" si="255"/>
        <v>8.1929181929181922</v>
      </c>
    </row>
    <row r="600" spans="1:11">
      <c r="A600" s="21" t="s">
        <v>9</v>
      </c>
      <c r="B600" s="34">
        <f t="shared" si="246"/>
        <v>9.0925925925925917</v>
      </c>
      <c r="C600" s="34">
        <f t="shared" si="247"/>
        <v>9.129629629629628</v>
      </c>
      <c r="D600" s="34">
        <f t="shared" si="248"/>
        <v>9.8749999999999982</v>
      </c>
      <c r="E600" s="34">
        <f t="shared" si="249"/>
        <v>9.1768518518518505</v>
      </c>
      <c r="F600" s="34">
        <f t="shared" si="250"/>
        <v>9.2129629629629619</v>
      </c>
      <c r="G600" s="34">
        <f t="shared" si="251"/>
        <v>9.1666666666666643</v>
      </c>
      <c r="H600" s="34">
        <f t="shared" si="252"/>
        <v>9.129629629629628</v>
      </c>
      <c r="I600" s="34">
        <f t="shared" si="253"/>
        <v>9.129629629629628</v>
      </c>
      <c r="J600" s="34">
        <f t="shared" si="254"/>
        <v>9.129629629629628</v>
      </c>
      <c r="K600" s="34">
        <f t="shared" si="255"/>
        <v>9.129629629629628</v>
      </c>
    </row>
    <row r="601" spans="1:11">
      <c r="A601" s="21" t="s">
        <v>66</v>
      </c>
      <c r="B601" s="34">
        <f t="shared" si="246"/>
        <v>1.2658333333333331</v>
      </c>
      <c r="C601" s="34">
        <f t="shared" si="247"/>
        <v>1.7558333333333336</v>
      </c>
      <c r="D601" s="34">
        <f t="shared" si="248"/>
        <v>1.5108333333333335</v>
      </c>
      <c r="E601" s="34">
        <f t="shared" si="249"/>
        <v>1.3650000000000002</v>
      </c>
      <c r="F601" s="34">
        <f t="shared" si="250"/>
        <v>1.9016666666666668</v>
      </c>
      <c r="G601" s="34">
        <f t="shared" si="251"/>
        <v>2.0475000000000003</v>
      </c>
      <c r="H601" s="34">
        <f t="shared" si="252"/>
        <v>2.0475000000000003</v>
      </c>
      <c r="I601" s="34">
        <f t="shared" si="253"/>
        <v>2.0475000000000003</v>
      </c>
      <c r="J601" s="34">
        <f t="shared" si="254"/>
        <v>2.0475000000000003</v>
      </c>
      <c r="K601" s="34">
        <f t="shared" si="255"/>
        <v>2.0475000000000003</v>
      </c>
    </row>
    <row r="602" spans="1:11">
      <c r="A602" s="21" t="s">
        <v>56</v>
      </c>
      <c r="B602" s="34">
        <f t="shared" si="246"/>
        <v>0.92500000000000004</v>
      </c>
      <c r="C602" s="34">
        <f t="shared" si="247"/>
        <v>2.6083333333333334</v>
      </c>
      <c r="D602" s="34">
        <f t="shared" si="248"/>
        <v>2.6361111111111111</v>
      </c>
      <c r="E602" s="34">
        <f t="shared" si="249"/>
        <v>3.4777777777777779</v>
      </c>
      <c r="F602" s="34">
        <f t="shared" si="250"/>
        <v>3.4777777777777779</v>
      </c>
      <c r="G602" s="34">
        <f t="shared" si="251"/>
        <v>3.4777777777777779</v>
      </c>
      <c r="H602" s="34">
        <f t="shared" si="252"/>
        <v>3.4777777777777779</v>
      </c>
      <c r="I602" s="34">
        <f t="shared" si="253"/>
        <v>3.4777777777777779</v>
      </c>
      <c r="J602" s="34">
        <f t="shared" si="254"/>
        <v>3.4777777777777779</v>
      </c>
      <c r="K602" s="34">
        <f t="shared" si="255"/>
        <v>3.4777777777777779</v>
      </c>
    </row>
    <row r="603" spans="1:11">
      <c r="A603" s="21" t="s">
        <v>23</v>
      </c>
      <c r="B603" s="34">
        <f t="shared" si="246"/>
        <v>18.613537466855544</v>
      </c>
      <c r="C603" s="34">
        <f t="shared" si="247"/>
        <v>18.72935372852421</v>
      </c>
      <c r="D603" s="34">
        <f t="shared" si="248"/>
        <v>20.216304499170633</v>
      </c>
      <c r="E603" s="34">
        <f t="shared" si="249"/>
        <v>22.752186323296165</v>
      </c>
      <c r="F603" s="34">
        <f t="shared" si="250"/>
        <v>26.951536601164751</v>
      </c>
      <c r="G603" s="34">
        <f t="shared" si="251"/>
        <v>27.618979665346949</v>
      </c>
      <c r="H603" s="34">
        <f t="shared" si="252"/>
        <v>28.467193951061233</v>
      </c>
      <c r="I603" s="34">
        <f t="shared" si="253"/>
        <v>28.467193951061233</v>
      </c>
      <c r="J603" s="34">
        <f t="shared" si="254"/>
        <v>28.467193951061233</v>
      </c>
      <c r="K603" s="34">
        <f t="shared" si="255"/>
        <v>28.467193951061233</v>
      </c>
    </row>
    <row r="604" spans="1:11">
      <c r="A604" s="21" t="s">
        <v>4</v>
      </c>
      <c r="B604" s="34">
        <f t="shared" si="246"/>
        <v>6.9202777777777778</v>
      </c>
      <c r="C604" s="34">
        <f t="shared" si="247"/>
        <v>6.0449999999999999</v>
      </c>
      <c r="D604" s="34">
        <f t="shared" si="248"/>
        <v>6.2269444444444453</v>
      </c>
      <c r="E604" s="34">
        <f t="shared" si="249"/>
        <v>5.4113888888888901</v>
      </c>
      <c r="F604" s="34">
        <f t="shared" si="250"/>
        <v>4.6763888888888889</v>
      </c>
      <c r="G604" s="34">
        <f t="shared" si="251"/>
        <v>4.5125000000000002</v>
      </c>
      <c r="H604" s="34">
        <f t="shared" si="252"/>
        <v>4.3902777777777775</v>
      </c>
      <c r="I604" s="34">
        <f t="shared" si="253"/>
        <v>4.3902777777777775</v>
      </c>
      <c r="J604" s="34">
        <f t="shared" si="254"/>
        <v>4.3902777777777775</v>
      </c>
      <c r="K604" s="34">
        <f t="shared" si="255"/>
        <v>4.3902777777777775</v>
      </c>
    </row>
    <row r="605" spans="1:11">
      <c r="A605" s="21" t="s">
        <v>28</v>
      </c>
      <c r="B605" s="34">
        <f t="shared" si="246"/>
        <v>24.258139025725232</v>
      </c>
      <c r="C605" s="34">
        <f t="shared" si="247"/>
        <v>20.792249589490964</v>
      </c>
      <c r="D605" s="34">
        <f t="shared" si="248"/>
        <v>22.838823207443895</v>
      </c>
      <c r="E605" s="34">
        <f t="shared" si="249"/>
        <v>25.476245210727971</v>
      </c>
      <c r="F605" s="34">
        <f t="shared" si="250"/>
        <v>23.682435686918446</v>
      </c>
      <c r="G605" s="34">
        <f t="shared" si="251"/>
        <v>23.805451559934319</v>
      </c>
      <c r="H605" s="34">
        <f t="shared" si="252"/>
        <v>23.600689655172413</v>
      </c>
      <c r="I605" s="34">
        <f t="shared" si="253"/>
        <v>23.600689655172413</v>
      </c>
      <c r="J605" s="34">
        <f t="shared" si="254"/>
        <v>23.600689655172413</v>
      </c>
      <c r="K605" s="34">
        <f t="shared" si="255"/>
        <v>23.600689655172413</v>
      </c>
    </row>
    <row r="606" spans="1:11">
      <c r="A606" s="21" t="s">
        <v>26</v>
      </c>
      <c r="B606" s="34">
        <f t="shared" si="246"/>
        <v>1.7638888888888888</v>
      </c>
      <c r="C606" s="34">
        <f t="shared" si="247"/>
        <v>1.7638888888888888</v>
      </c>
      <c r="D606" s="34">
        <f t="shared" si="248"/>
        <v>1.7638888888888888</v>
      </c>
      <c r="E606" s="34">
        <f t="shared" si="249"/>
        <v>2.2638888888888888</v>
      </c>
      <c r="F606" s="34">
        <f t="shared" si="250"/>
        <v>2.0347222222222223</v>
      </c>
      <c r="G606" s="34">
        <f t="shared" si="251"/>
        <v>1.8749999999999998</v>
      </c>
      <c r="H606" s="34">
        <f t="shared" si="252"/>
        <v>1.7638888888888888</v>
      </c>
      <c r="I606" s="34">
        <f t="shared" si="253"/>
        <v>1.7638888888888888</v>
      </c>
      <c r="J606" s="34">
        <f t="shared" si="254"/>
        <v>1.7638888888888888</v>
      </c>
      <c r="K606" s="34">
        <f t="shared" si="255"/>
        <v>1.7638888888888888</v>
      </c>
    </row>
    <row r="607" spans="1:11">
      <c r="A607" s="21" t="s">
        <v>16</v>
      </c>
      <c r="B607" s="34">
        <f t="shared" si="246"/>
        <v>4.4641666666666664</v>
      </c>
      <c r="C607" s="34">
        <f t="shared" si="247"/>
        <v>7.1208333333333327</v>
      </c>
      <c r="D607" s="34">
        <f t="shared" si="248"/>
        <v>4.6708333333333325</v>
      </c>
      <c r="E607" s="34">
        <f t="shared" si="249"/>
        <v>4.4508333333333328</v>
      </c>
      <c r="F607" s="34">
        <f t="shared" si="250"/>
        <v>5.7858333333333327</v>
      </c>
      <c r="G607" s="34">
        <f t="shared" si="251"/>
        <v>5.2316666666666665</v>
      </c>
      <c r="H607" s="34">
        <f t="shared" si="252"/>
        <v>5.165</v>
      </c>
      <c r="I607" s="34">
        <f t="shared" si="253"/>
        <v>5.165</v>
      </c>
      <c r="J607" s="34">
        <f t="shared" si="254"/>
        <v>5.165</v>
      </c>
      <c r="K607" s="34">
        <f t="shared" si="255"/>
        <v>5.165</v>
      </c>
    </row>
    <row r="608" spans="1:11">
      <c r="A608" s="21" t="s">
        <v>22</v>
      </c>
      <c r="B608" s="34">
        <f t="shared" si="246"/>
        <v>0.60000000000000009</v>
      </c>
      <c r="C608" s="34">
        <f t="shared" si="247"/>
        <v>0.8</v>
      </c>
      <c r="D608" s="34">
        <f t="shared" si="248"/>
        <v>0.60000000000000009</v>
      </c>
      <c r="E608" s="34">
        <f t="shared" si="249"/>
        <v>0.2</v>
      </c>
      <c r="F608" s="34">
        <f t="shared" si="250"/>
        <v>0.2</v>
      </c>
      <c r="G608" s="34">
        <f t="shared" si="251"/>
        <v>0.4</v>
      </c>
      <c r="H608" s="34">
        <f t="shared" si="252"/>
        <v>0.4</v>
      </c>
      <c r="I608" s="34">
        <f t="shared" si="253"/>
        <v>0.4</v>
      </c>
      <c r="J608" s="34">
        <f t="shared" si="254"/>
        <v>0.4</v>
      </c>
      <c r="K608" s="34">
        <f t="shared" si="255"/>
        <v>0.4</v>
      </c>
    </row>
    <row r="609" spans="1:11">
      <c r="A609" s="21" t="s">
        <v>41</v>
      </c>
      <c r="B609" s="34">
        <f t="shared" si="246"/>
        <v>2</v>
      </c>
      <c r="C609" s="34">
        <f t="shared" si="247"/>
        <v>2</v>
      </c>
      <c r="D609" s="34">
        <f t="shared" si="248"/>
        <v>2.6666666666666665</v>
      </c>
      <c r="E609" s="34">
        <f t="shared" si="249"/>
        <v>2.6666666666666665</v>
      </c>
      <c r="F609" s="34">
        <f t="shared" si="250"/>
        <v>1.3333333333333333</v>
      </c>
      <c r="G609" s="34">
        <f t="shared" si="251"/>
        <v>1.3333333333333333</v>
      </c>
      <c r="H609" s="34">
        <f t="shared" si="252"/>
        <v>1.3333333333333333</v>
      </c>
      <c r="I609" s="34">
        <f t="shared" si="253"/>
        <v>1.3333333333333333</v>
      </c>
      <c r="J609" s="34">
        <f t="shared" si="254"/>
        <v>1.3333333333333333</v>
      </c>
      <c r="K609" s="34">
        <f t="shared" si="255"/>
        <v>1.3333333333333333</v>
      </c>
    </row>
    <row r="610" spans="1:11">
      <c r="A610" s="21" t="s">
        <v>35</v>
      </c>
      <c r="B610" s="34">
        <f t="shared" si="246"/>
        <v>0.75</v>
      </c>
      <c r="C610" s="34">
        <f t="shared" si="247"/>
        <v>0</v>
      </c>
      <c r="D610" s="34">
        <f t="shared" si="248"/>
        <v>0.75</v>
      </c>
      <c r="E610" s="34">
        <f t="shared" si="249"/>
        <v>0.75</v>
      </c>
      <c r="F610" s="34">
        <f t="shared" si="250"/>
        <v>0.75</v>
      </c>
      <c r="G610" s="34">
        <f t="shared" si="251"/>
        <v>0</v>
      </c>
      <c r="H610" s="34">
        <f t="shared" si="252"/>
        <v>0</v>
      </c>
      <c r="I610" s="34">
        <f t="shared" si="253"/>
        <v>0</v>
      </c>
      <c r="J610" s="34">
        <f t="shared" si="254"/>
        <v>0</v>
      </c>
      <c r="K610" s="34">
        <f t="shared" si="255"/>
        <v>0</v>
      </c>
    </row>
    <row r="611" spans="1:11">
      <c r="A611" s="21" t="s">
        <v>45</v>
      </c>
      <c r="B611" s="34">
        <f t="shared" si="246"/>
        <v>0.75</v>
      </c>
      <c r="C611" s="34">
        <f t="shared" si="247"/>
        <v>0.75</v>
      </c>
      <c r="D611" s="34">
        <f t="shared" si="248"/>
        <v>0.75</v>
      </c>
      <c r="E611" s="34">
        <f t="shared" si="249"/>
        <v>0.375</v>
      </c>
      <c r="F611" s="34">
        <f t="shared" si="250"/>
        <v>0.75</v>
      </c>
      <c r="G611" s="34">
        <f t="shared" si="251"/>
        <v>0.75</v>
      </c>
      <c r="H611" s="34">
        <f t="shared" si="252"/>
        <v>0.75</v>
      </c>
      <c r="I611" s="34">
        <f t="shared" si="253"/>
        <v>0.75</v>
      </c>
      <c r="J611" s="34">
        <f t="shared" si="254"/>
        <v>0.75</v>
      </c>
      <c r="K611" s="34">
        <f t="shared" si="255"/>
        <v>0.75</v>
      </c>
    </row>
    <row r="612" spans="1:11">
      <c r="A612" s="21" t="s">
        <v>59</v>
      </c>
      <c r="B612" s="34">
        <f t="shared" si="246"/>
        <v>0.25</v>
      </c>
      <c r="C612" s="34">
        <f t="shared" si="247"/>
        <v>0.25</v>
      </c>
      <c r="D612" s="34">
        <f t="shared" si="248"/>
        <v>0.25</v>
      </c>
      <c r="E612" s="34">
        <f t="shared" si="249"/>
        <v>0.25</v>
      </c>
      <c r="F612" s="34">
        <f t="shared" si="250"/>
        <v>0.25</v>
      </c>
      <c r="G612" s="34">
        <f t="shared" si="251"/>
        <v>0.25</v>
      </c>
      <c r="H612" s="34">
        <f t="shared" si="252"/>
        <v>0.25</v>
      </c>
      <c r="I612" s="34">
        <f t="shared" si="253"/>
        <v>0.25</v>
      </c>
      <c r="J612" s="34">
        <f t="shared" si="254"/>
        <v>0.25</v>
      </c>
      <c r="K612" s="34">
        <f t="shared" si="255"/>
        <v>0.25</v>
      </c>
    </row>
    <row r="613" spans="1:11">
      <c r="A613" s="21" t="s">
        <v>32</v>
      </c>
      <c r="B613" s="34">
        <f t="shared" si="246"/>
        <v>4.4816666666666665</v>
      </c>
      <c r="C613" s="34">
        <f t="shared" si="247"/>
        <v>7.3166666666666664</v>
      </c>
      <c r="D613" s="34">
        <f t="shared" si="248"/>
        <v>4.6000000000000005</v>
      </c>
      <c r="E613" s="34">
        <f t="shared" si="249"/>
        <v>5.0649999999999995</v>
      </c>
      <c r="F613" s="34">
        <f t="shared" si="250"/>
        <v>5.4799999999999995</v>
      </c>
      <c r="G613" s="34">
        <f t="shared" si="251"/>
        <v>5.6383333333333336</v>
      </c>
      <c r="H613" s="34">
        <f t="shared" si="252"/>
        <v>5.7050000000000001</v>
      </c>
      <c r="I613" s="34">
        <f t="shared" si="253"/>
        <v>5.7050000000000001</v>
      </c>
      <c r="J613" s="34">
        <f t="shared" si="254"/>
        <v>5.7050000000000001</v>
      </c>
      <c r="K613" s="34">
        <f t="shared" si="255"/>
        <v>5.7050000000000001</v>
      </c>
    </row>
    <row r="614" spans="1:11">
      <c r="A614" s="21" t="s">
        <v>18</v>
      </c>
      <c r="B614" s="34">
        <f t="shared" si="246"/>
        <v>1.3611111111111109</v>
      </c>
      <c r="C614" s="34">
        <f t="shared" si="247"/>
        <v>1.9999999999999998</v>
      </c>
      <c r="D614" s="34">
        <f t="shared" si="248"/>
        <v>1.3611111111111109</v>
      </c>
      <c r="E614" s="34">
        <f t="shared" si="249"/>
        <v>0.72222222222222221</v>
      </c>
      <c r="F614" s="34">
        <f t="shared" si="250"/>
        <v>1.3611111111111109</v>
      </c>
      <c r="G614" s="34">
        <f t="shared" si="251"/>
        <v>1.3611111111111109</v>
      </c>
      <c r="H614" s="34">
        <f t="shared" si="252"/>
        <v>1.3611111111111109</v>
      </c>
      <c r="I614" s="34">
        <f t="shared" si="253"/>
        <v>1.3611111111111109</v>
      </c>
      <c r="J614" s="34">
        <f t="shared" si="254"/>
        <v>1.3611111111111109</v>
      </c>
      <c r="K614" s="34">
        <f t="shared" si="255"/>
        <v>1.3611111111111109</v>
      </c>
    </row>
    <row r="615" spans="1:11">
      <c r="A615" s="21" t="s">
        <v>34</v>
      </c>
      <c r="B615" s="34">
        <f t="shared" si="246"/>
        <v>1.0416666666666665</v>
      </c>
      <c r="C615" s="34">
        <f t="shared" si="247"/>
        <v>0.70833333333333326</v>
      </c>
      <c r="D615" s="34">
        <f t="shared" si="248"/>
        <v>0.33333333333333331</v>
      </c>
      <c r="E615" s="34">
        <f t="shared" si="249"/>
        <v>0.375</v>
      </c>
      <c r="F615" s="34">
        <f t="shared" si="250"/>
        <v>0.33333333333333331</v>
      </c>
      <c r="G615" s="34">
        <f t="shared" si="251"/>
        <v>0.375</v>
      </c>
      <c r="H615" s="34">
        <f t="shared" si="252"/>
        <v>0.70833333333333326</v>
      </c>
      <c r="I615" s="34">
        <f t="shared" si="253"/>
        <v>0.70833333333333326</v>
      </c>
      <c r="J615" s="34">
        <f t="shared" si="254"/>
        <v>0.70833333333333326</v>
      </c>
      <c r="K615" s="34">
        <f t="shared" si="255"/>
        <v>0.70833333333333326</v>
      </c>
    </row>
    <row r="616" spans="1:11">
      <c r="A616" s="21" t="s">
        <v>15</v>
      </c>
      <c r="B616" s="34">
        <f t="shared" si="246"/>
        <v>0.16666666666666666</v>
      </c>
      <c r="C616" s="34">
        <f t="shared" si="247"/>
        <v>0.33333333333333331</v>
      </c>
      <c r="D616" s="34">
        <f t="shared" si="248"/>
        <v>0.16666666666666666</v>
      </c>
      <c r="E616" s="34">
        <f t="shared" si="249"/>
        <v>0.33333333333333331</v>
      </c>
      <c r="F616" s="34">
        <f t="shared" si="250"/>
        <v>0.16666666666666666</v>
      </c>
      <c r="G616" s="34">
        <f t="shared" si="251"/>
        <v>0</v>
      </c>
      <c r="H616" s="34">
        <f t="shared" si="252"/>
        <v>0.16666666666666666</v>
      </c>
      <c r="I616" s="34">
        <f t="shared" si="253"/>
        <v>0.16666666666666666</v>
      </c>
      <c r="J616" s="34">
        <f t="shared" si="254"/>
        <v>0.16666666666666666</v>
      </c>
      <c r="K616" s="34">
        <f t="shared" si="255"/>
        <v>0.16666666666666666</v>
      </c>
    </row>
    <row r="617" spans="1:11">
      <c r="A617" s="21" t="s">
        <v>63</v>
      </c>
      <c r="B617" s="34">
        <f t="shared" si="246"/>
        <v>2.5041666666666669</v>
      </c>
      <c r="C617" s="34">
        <f t="shared" si="247"/>
        <v>1.8080555555555555</v>
      </c>
      <c r="D617" s="34">
        <f t="shared" si="248"/>
        <v>3.1197222222222223</v>
      </c>
      <c r="E617" s="34">
        <f t="shared" si="249"/>
        <v>2.4416666666666669</v>
      </c>
      <c r="F617" s="34">
        <f t="shared" si="250"/>
        <v>2.3358333333333334</v>
      </c>
      <c r="G617" s="34">
        <f t="shared" si="251"/>
        <v>2.2108333333333334</v>
      </c>
      <c r="H617" s="34">
        <f t="shared" si="252"/>
        <v>2.2108333333333334</v>
      </c>
      <c r="I617" s="34">
        <f t="shared" si="253"/>
        <v>2.2108333333333334</v>
      </c>
      <c r="J617" s="34">
        <f t="shared" si="254"/>
        <v>2.2108333333333334</v>
      </c>
      <c r="K617" s="34">
        <f t="shared" si="255"/>
        <v>2.2108333333333334</v>
      </c>
    </row>
    <row r="618" spans="1:11">
      <c r="A618" s="21" t="s">
        <v>29</v>
      </c>
      <c r="B618" s="34">
        <f t="shared" si="246"/>
        <v>0</v>
      </c>
      <c r="C618" s="34">
        <f t="shared" si="247"/>
        <v>0.41666666666666663</v>
      </c>
      <c r="D618" s="34">
        <f t="shared" si="248"/>
        <v>0.41666666666666663</v>
      </c>
      <c r="E618" s="34">
        <f t="shared" si="249"/>
        <v>0.41666666666666663</v>
      </c>
      <c r="F618" s="34">
        <f t="shared" si="250"/>
        <v>0.20833333333333331</v>
      </c>
      <c r="G618" s="34">
        <f t="shared" si="251"/>
        <v>0.625</v>
      </c>
      <c r="H618" s="34">
        <f t="shared" si="252"/>
        <v>0.625</v>
      </c>
      <c r="I618" s="34">
        <f t="shared" si="253"/>
        <v>0.625</v>
      </c>
      <c r="J618" s="34">
        <f t="shared" si="254"/>
        <v>0.625</v>
      </c>
      <c r="K618" s="34">
        <f t="shared" si="255"/>
        <v>0.625</v>
      </c>
    </row>
    <row r="619" spans="1:11">
      <c r="A619" s="21" t="s">
        <v>2</v>
      </c>
      <c r="B619" s="34">
        <f t="shared" si="246"/>
        <v>0.60000000000000009</v>
      </c>
      <c r="C619" s="34">
        <f t="shared" si="247"/>
        <v>0.4</v>
      </c>
      <c r="D619" s="34">
        <f t="shared" si="248"/>
        <v>0.60000000000000009</v>
      </c>
      <c r="E619" s="34">
        <f t="shared" si="249"/>
        <v>0.60000000000000009</v>
      </c>
      <c r="F619" s="34">
        <f t="shared" si="250"/>
        <v>0.2</v>
      </c>
      <c r="G619" s="34">
        <f t="shared" si="251"/>
        <v>0.2</v>
      </c>
      <c r="H619" s="34">
        <f t="shared" si="252"/>
        <v>0.2</v>
      </c>
      <c r="I619" s="34">
        <f t="shared" si="253"/>
        <v>0.2</v>
      </c>
      <c r="J619" s="34">
        <f t="shared" si="254"/>
        <v>0.2</v>
      </c>
      <c r="K619" s="34">
        <f t="shared" si="255"/>
        <v>0.2</v>
      </c>
    </row>
    <row r="620" spans="1:11">
      <c r="A620" s="21" t="s">
        <v>52</v>
      </c>
      <c r="B620" s="34">
        <f t="shared" si="246"/>
        <v>2.0833333333333335</v>
      </c>
      <c r="C620" s="34">
        <f t="shared" si="247"/>
        <v>1.2083333333333333</v>
      </c>
      <c r="D620" s="34">
        <f t="shared" si="248"/>
        <v>2.7916666666666665</v>
      </c>
      <c r="E620" s="34">
        <f t="shared" si="249"/>
        <v>4</v>
      </c>
      <c r="F620" s="34">
        <f t="shared" si="250"/>
        <v>1.5416666666666665</v>
      </c>
      <c r="G620" s="34">
        <f t="shared" si="251"/>
        <v>2.7916666666666665</v>
      </c>
      <c r="H620" s="34">
        <f t="shared" si="252"/>
        <v>3.125</v>
      </c>
      <c r="I620" s="34">
        <f t="shared" si="253"/>
        <v>3.125</v>
      </c>
      <c r="J620" s="34">
        <f t="shared" si="254"/>
        <v>3.125</v>
      </c>
      <c r="K620" s="34">
        <f t="shared" si="255"/>
        <v>3.125</v>
      </c>
    </row>
    <row r="621" spans="1:11">
      <c r="A621" s="21" t="s">
        <v>42</v>
      </c>
      <c r="B621" s="34">
        <f t="shared" si="246"/>
        <v>3.05</v>
      </c>
      <c r="C621" s="34">
        <f t="shared" si="247"/>
        <v>3.0249999999999999</v>
      </c>
      <c r="D621" s="34">
        <f t="shared" si="248"/>
        <v>3.2583333333333333</v>
      </c>
      <c r="E621" s="34">
        <f t="shared" si="249"/>
        <v>2.1</v>
      </c>
      <c r="F621" s="34">
        <f t="shared" si="250"/>
        <v>3.7666666666666666</v>
      </c>
      <c r="G621" s="34">
        <f t="shared" si="251"/>
        <v>3.2</v>
      </c>
      <c r="H621" s="34">
        <f t="shared" si="252"/>
        <v>3.2</v>
      </c>
      <c r="I621" s="34">
        <f t="shared" si="253"/>
        <v>3.2</v>
      </c>
      <c r="J621" s="34">
        <f t="shared" si="254"/>
        <v>3.2</v>
      </c>
      <c r="K621" s="34">
        <f t="shared" si="255"/>
        <v>3.2</v>
      </c>
    </row>
    <row r="622" spans="1:11">
      <c r="A622" s="21" t="s">
        <v>40</v>
      </c>
      <c r="B622" s="34">
        <f t="shared" si="246"/>
        <v>2.0499999999999998</v>
      </c>
      <c r="C622" s="34">
        <f t="shared" si="247"/>
        <v>3.1666666666666665</v>
      </c>
      <c r="D622" s="34">
        <f t="shared" si="248"/>
        <v>2.0499999999999998</v>
      </c>
      <c r="E622" s="34">
        <f t="shared" si="249"/>
        <v>2.1166666666666667</v>
      </c>
      <c r="F622" s="34">
        <f t="shared" si="250"/>
        <v>1.6166666666666667</v>
      </c>
      <c r="G622" s="34">
        <f t="shared" si="251"/>
        <v>1.3666666666666667</v>
      </c>
      <c r="H622" s="34">
        <f t="shared" si="252"/>
        <v>1.3666666666666667</v>
      </c>
      <c r="I622" s="34">
        <f t="shared" si="253"/>
        <v>1.3666666666666667</v>
      </c>
      <c r="J622" s="34">
        <f t="shared" si="254"/>
        <v>1.3666666666666667</v>
      </c>
      <c r="K622" s="34">
        <f t="shared" si="255"/>
        <v>1.3666666666666667</v>
      </c>
    </row>
    <row r="623" spans="1:11">
      <c r="A623" s="21" t="s">
        <v>60</v>
      </c>
      <c r="B623" s="34">
        <f t="shared" si="246"/>
        <v>3.538095238095238</v>
      </c>
      <c r="C623" s="34">
        <f t="shared" si="247"/>
        <v>3.4535714285714283</v>
      </c>
      <c r="D623" s="34">
        <f t="shared" si="248"/>
        <v>2.2797619047619047</v>
      </c>
      <c r="E623" s="34">
        <f t="shared" si="249"/>
        <v>4.3678571428571429</v>
      </c>
      <c r="F623" s="34">
        <f t="shared" si="250"/>
        <v>3.1011904761904758</v>
      </c>
      <c r="G623" s="34">
        <f t="shared" si="251"/>
        <v>4.4821428571428577</v>
      </c>
      <c r="H623" s="34">
        <f t="shared" si="252"/>
        <v>4.4821428571428577</v>
      </c>
      <c r="I623" s="34">
        <f t="shared" si="253"/>
        <v>4.4821428571428577</v>
      </c>
      <c r="J623" s="34">
        <f t="shared" si="254"/>
        <v>4.4821428571428577</v>
      </c>
      <c r="K623" s="34">
        <f t="shared" si="255"/>
        <v>4.4821428571428577</v>
      </c>
    </row>
    <row r="624" spans="1:11">
      <c r="A624" s="21" t="s">
        <v>21</v>
      </c>
      <c r="B624" s="34">
        <f t="shared" si="246"/>
        <v>60.795728094478996</v>
      </c>
      <c r="C624" s="34">
        <f t="shared" si="247"/>
        <v>64.487969680425877</v>
      </c>
      <c r="D624" s="34">
        <f t="shared" si="248"/>
        <v>68.691915914822971</v>
      </c>
      <c r="E624" s="34">
        <f t="shared" si="249"/>
        <v>67.215932702519808</v>
      </c>
      <c r="F624" s="34">
        <f t="shared" si="250"/>
        <v>67.530825579624533</v>
      </c>
      <c r="G624" s="34">
        <f t="shared" si="251"/>
        <v>67.392333432814866</v>
      </c>
      <c r="H624" s="34">
        <f t="shared" si="252"/>
        <v>67.192312532982058</v>
      </c>
      <c r="I624" s="34">
        <f t="shared" si="253"/>
        <v>67.192312532982058</v>
      </c>
      <c r="J624" s="34">
        <f t="shared" si="254"/>
        <v>67.192312532982058</v>
      </c>
      <c r="K624" s="34">
        <f t="shared" si="255"/>
        <v>67.192312532982058</v>
      </c>
    </row>
    <row r="625" spans="1:11">
      <c r="A625" s="21" t="s">
        <v>51</v>
      </c>
      <c r="B625" s="34">
        <f t="shared" si="246"/>
        <v>0.52083333333333326</v>
      </c>
      <c r="C625" s="34">
        <f t="shared" si="247"/>
        <v>0.72916666666666663</v>
      </c>
      <c r="D625" s="34">
        <f t="shared" si="248"/>
        <v>0.875</v>
      </c>
      <c r="E625" s="34">
        <f t="shared" si="249"/>
        <v>0.70833333333333326</v>
      </c>
      <c r="F625" s="34">
        <f t="shared" si="250"/>
        <v>0.52083333333333326</v>
      </c>
      <c r="G625" s="34">
        <f t="shared" si="251"/>
        <v>0.16666666666666666</v>
      </c>
      <c r="H625" s="34">
        <f t="shared" si="252"/>
        <v>0</v>
      </c>
      <c r="I625" s="34">
        <f t="shared" si="253"/>
        <v>0</v>
      </c>
      <c r="J625" s="34">
        <f t="shared" si="254"/>
        <v>0</v>
      </c>
      <c r="K625" s="34">
        <f t="shared" si="255"/>
        <v>0</v>
      </c>
    </row>
    <row r="626" spans="1:11">
      <c r="A626" s="21" t="s">
        <v>73</v>
      </c>
      <c r="B626" s="34">
        <f t="shared" si="246"/>
        <v>14.831578947368419</v>
      </c>
      <c r="C626" s="34">
        <f t="shared" si="247"/>
        <v>16.886842105263156</v>
      </c>
      <c r="D626" s="34">
        <f t="shared" si="248"/>
        <v>15.749999999999998</v>
      </c>
      <c r="E626" s="34">
        <f t="shared" si="249"/>
        <v>16.268421052631577</v>
      </c>
      <c r="F626" s="34">
        <f t="shared" si="250"/>
        <v>12.776315789473683</v>
      </c>
      <c r="G626" s="34">
        <f t="shared" si="251"/>
        <v>9.4026315789473678</v>
      </c>
      <c r="H626" s="34">
        <f t="shared" si="252"/>
        <v>9.0026315789473674</v>
      </c>
      <c r="I626" s="34">
        <f t="shared" si="253"/>
        <v>9.0026315789473674</v>
      </c>
      <c r="J626" s="34">
        <f t="shared" si="254"/>
        <v>9.0026315789473674</v>
      </c>
      <c r="K626" s="34">
        <f t="shared" si="255"/>
        <v>9.0026315789473674</v>
      </c>
    </row>
    <row r="627" spans="1:11">
      <c r="A627" s="21" t="s">
        <v>17</v>
      </c>
      <c r="B627" s="34">
        <f t="shared" si="246"/>
        <v>1.1888888888888891</v>
      </c>
      <c r="C627" s="34">
        <f t="shared" si="247"/>
        <v>1.088888888888889</v>
      </c>
      <c r="D627" s="34">
        <f t="shared" si="248"/>
        <v>1.088888888888889</v>
      </c>
      <c r="E627" s="34">
        <f t="shared" si="249"/>
        <v>1.088888888888889</v>
      </c>
      <c r="F627" s="34">
        <f t="shared" si="250"/>
        <v>1.088888888888889</v>
      </c>
      <c r="G627" s="34">
        <f t="shared" si="251"/>
        <v>1.088888888888889</v>
      </c>
      <c r="H627" s="34">
        <f t="shared" si="252"/>
        <v>1.088888888888889</v>
      </c>
      <c r="I627" s="34">
        <f t="shared" si="253"/>
        <v>1.088888888888889</v>
      </c>
      <c r="J627" s="34">
        <f t="shared" si="254"/>
        <v>1.088888888888889</v>
      </c>
      <c r="K627" s="34">
        <f t="shared" si="255"/>
        <v>1.088888888888889</v>
      </c>
    </row>
    <row r="628" spans="1:11">
      <c r="A628" s="21" t="s">
        <v>27</v>
      </c>
      <c r="B628" s="34">
        <f t="shared" si="246"/>
        <v>1.9433333333333331</v>
      </c>
      <c r="C628" s="34">
        <f t="shared" si="247"/>
        <v>1.0366666666666666</v>
      </c>
      <c r="D628" s="34">
        <f t="shared" si="248"/>
        <v>1.24</v>
      </c>
      <c r="E628" s="34">
        <f t="shared" si="249"/>
        <v>1.4066666666666665</v>
      </c>
      <c r="F628" s="34">
        <f t="shared" si="250"/>
        <v>1.4066666666666665</v>
      </c>
      <c r="G628" s="34">
        <f t="shared" si="251"/>
        <v>1.4066666666666665</v>
      </c>
      <c r="H628" s="34">
        <f t="shared" si="252"/>
        <v>1.4066666666666665</v>
      </c>
      <c r="I628" s="34">
        <f t="shared" si="253"/>
        <v>1.4066666666666665</v>
      </c>
      <c r="J628" s="34">
        <f t="shared" si="254"/>
        <v>1.4066666666666665</v>
      </c>
      <c r="K628" s="34">
        <f t="shared" si="255"/>
        <v>1.4066666666666665</v>
      </c>
    </row>
    <row r="629" spans="1:11">
      <c r="A629" s="21" t="s">
        <v>44</v>
      </c>
      <c r="B629" s="34">
        <f t="shared" si="246"/>
        <v>0.4</v>
      </c>
      <c r="C629" s="34">
        <f t="shared" si="247"/>
        <v>0.4</v>
      </c>
      <c r="D629" s="34">
        <f t="shared" si="248"/>
        <v>0.4</v>
      </c>
      <c r="E629" s="34">
        <f t="shared" si="249"/>
        <v>0.2</v>
      </c>
      <c r="F629" s="34">
        <f t="shared" si="250"/>
        <v>0.2</v>
      </c>
      <c r="G629" s="34">
        <f t="shared" si="251"/>
        <v>0.2</v>
      </c>
      <c r="H629" s="34">
        <f t="shared" si="252"/>
        <v>0.2</v>
      </c>
      <c r="I629" s="34">
        <f t="shared" si="253"/>
        <v>0.2</v>
      </c>
      <c r="J629" s="34">
        <f t="shared" si="254"/>
        <v>0.2</v>
      </c>
      <c r="K629" s="34">
        <f t="shared" si="255"/>
        <v>0.2</v>
      </c>
    </row>
    <row r="630" spans="1:11">
      <c r="A630" s="21" t="s">
        <v>54</v>
      </c>
      <c r="B630" s="34">
        <f t="shared" si="246"/>
        <v>0.33333333333333331</v>
      </c>
      <c r="C630" s="34">
        <f t="shared" si="247"/>
        <v>0.33333333333333331</v>
      </c>
      <c r="D630" s="34">
        <f t="shared" si="248"/>
        <v>0.33333333333333331</v>
      </c>
      <c r="E630" s="34">
        <f t="shared" si="249"/>
        <v>0.33333333333333331</v>
      </c>
      <c r="F630" s="34">
        <f t="shared" si="250"/>
        <v>0.5</v>
      </c>
      <c r="G630" s="34">
        <f t="shared" si="251"/>
        <v>0.16666666666666666</v>
      </c>
      <c r="H630" s="34">
        <f t="shared" si="252"/>
        <v>0.33333333333333331</v>
      </c>
      <c r="I630" s="34">
        <f t="shared" si="253"/>
        <v>0.33333333333333331</v>
      </c>
      <c r="J630" s="34">
        <f t="shared" si="254"/>
        <v>0.33333333333333331</v>
      </c>
      <c r="K630" s="34">
        <f t="shared" si="255"/>
        <v>0.33333333333333331</v>
      </c>
    </row>
    <row r="631" spans="1:11">
      <c r="A631" s="21" t="s">
        <v>3</v>
      </c>
      <c r="B631" s="34">
        <f t="shared" si="246"/>
        <v>3.7966666666666673</v>
      </c>
      <c r="C631" s="34">
        <f t="shared" si="247"/>
        <v>2.8141666666666669</v>
      </c>
      <c r="D631" s="34">
        <f t="shared" si="248"/>
        <v>3.5566666666666675</v>
      </c>
      <c r="E631" s="34">
        <f t="shared" si="249"/>
        <v>3.581666666666667</v>
      </c>
      <c r="F631" s="34">
        <f t="shared" si="250"/>
        <v>3.7150000000000003</v>
      </c>
      <c r="G631" s="34">
        <f t="shared" si="251"/>
        <v>3.7150000000000003</v>
      </c>
      <c r="H631" s="34">
        <f t="shared" si="252"/>
        <v>3.7150000000000003</v>
      </c>
      <c r="I631" s="34">
        <f t="shared" si="253"/>
        <v>3.7150000000000003</v>
      </c>
      <c r="J631" s="34">
        <f t="shared" si="254"/>
        <v>3.7150000000000003</v>
      </c>
      <c r="K631" s="34">
        <f t="shared" si="255"/>
        <v>3.7150000000000003</v>
      </c>
    </row>
    <row r="632" spans="1:11">
      <c r="A632" s="21" t="s">
        <v>1</v>
      </c>
      <c r="B632" s="34">
        <f t="shared" si="246"/>
        <v>19.835584886128366</v>
      </c>
      <c r="C632" s="34">
        <f t="shared" si="247"/>
        <v>18.584912008281574</v>
      </c>
      <c r="D632" s="34">
        <f t="shared" si="248"/>
        <v>22.358747412008281</v>
      </c>
      <c r="E632" s="34">
        <f t="shared" si="249"/>
        <v>22.556392339544512</v>
      </c>
      <c r="F632" s="34">
        <f t="shared" si="250"/>
        <v>15.601009316770186</v>
      </c>
      <c r="G632" s="34">
        <f t="shared" si="251"/>
        <v>13.713768115942029</v>
      </c>
      <c r="H632" s="34">
        <f t="shared" si="252"/>
        <v>13.604037267080745</v>
      </c>
      <c r="I632" s="34">
        <f t="shared" si="253"/>
        <v>13.604037267080745</v>
      </c>
      <c r="J632" s="34">
        <f t="shared" si="254"/>
        <v>13.604037267080745</v>
      </c>
      <c r="K632" s="34">
        <f t="shared" si="255"/>
        <v>13.604037267080745</v>
      </c>
    </row>
    <row r="633" spans="1:11">
      <c r="A633" s="21"/>
      <c r="B633" s="34"/>
      <c r="C633" s="34"/>
      <c r="D633" s="34"/>
      <c r="E633" s="34"/>
      <c r="F633" s="34"/>
      <c r="G633" s="34"/>
      <c r="H633" s="34"/>
      <c r="I633" s="34"/>
      <c r="J633" s="34"/>
      <c r="K633" s="34"/>
    </row>
    <row r="636" spans="1:11">
      <c r="B636">
        <v>2019</v>
      </c>
      <c r="C636">
        <v>2020</v>
      </c>
      <c r="D636">
        <v>2021</v>
      </c>
      <c r="E636">
        <v>2022</v>
      </c>
      <c r="F636">
        <v>2023</v>
      </c>
      <c r="G636">
        <v>2024</v>
      </c>
      <c r="H636">
        <v>2025</v>
      </c>
      <c r="I636">
        <v>2026</v>
      </c>
      <c r="J636">
        <v>2027</v>
      </c>
      <c r="K636">
        <v>2028</v>
      </c>
    </row>
    <row r="637" spans="1:11">
      <c r="A637" s="35" t="s">
        <v>152</v>
      </c>
      <c r="B637" s="10">
        <f>+B574+B578+B594+B598+B602+B617+B620</f>
        <v>24.954821428571428</v>
      </c>
      <c r="C637" s="10">
        <f t="shared" ref="C637:K637" si="256">+C574+C578+C594+C598+C602+C617+C620</f>
        <v>21.181355820105818</v>
      </c>
      <c r="D637" s="10">
        <f t="shared" si="256"/>
        <v>32.136587301587298</v>
      </c>
      <c r="E637" s="10">
        <f t="shared" si="256"/>
        <v>32.62222222222222</v>
      </c>
      <c r="F637" s="10">
        <f t="shared" si="256"/>
        <v>30.322142857142858</v>
      </c>
      <c r="G637" s="10">
        <f t="shared" si="256"/>
        <v>30.895059523809522</v>
      </c>
      <c r="H637" s="10">
        <f t="shared" si="256"/>
        <v>31.228392857142854</v>
      </c>
      <c r="I637" s="10">
        <f t="shared" si="256"/>
        <v>31.228392857142854</v>
      </c>
      <c r="J637" s="10">
        <f t="shared" si="256"/>
        <v>31.228392857142854</v>
      </c>
      <c r="K637" s="10">
        <f t="shared" si="256"/>
        <v>31.228392857142854</v>
      </c>
    </row>
    <row r="638" spans="1:11">
      <c r="A638" s="21"/>
    </row>
    <row r="639" spans="1:11">
      <c r="A639" s="43"/>
      <c r="F639" s="33"/>
    </row>
    <row r="640" spans="1:11">
      <c r="A640" s="25"/>
      <c r="B640">
        <v>2019</v>
      </c>
      <c r="C640">
        <v>2020</v>
      </c>
      <c r="D640">
        <v>2021</v>
      </c>
      <c r="E640">
        <v>2022</v>
      </c>
      <c r="F640">
        <v>2023</v>
      </c>
      <c r="G640">
        <v>2024</v>
      </c>
      <c r="H640">
        <v>2025</v>
      </c>
      <c r="I640">
        <v>2026</v>
      </c>
      <c r="J640">
        <v>2027</v>
      </c>
      <c r="K640">
        <v>2028</v>
      </c>
    </row>
    <row r="641" spans="1:11">
      <c r="A641" s="21" t="s">
        <v>37</v>
      </c>
      <c r="B641" s="34">
        <f>+B568*(1-$F$639)</f>
        <v>3.3511904761904763</v>
      </c>
      <c r="C641" s="34">
        <f t="shared" ref="C641:K641" si="257">+C568*(1-$F$639)</f>
        <v>1.6071428571428572</v>
      </c>
      <c r="D641" s="34">
        <f t="shared" si="257"/>
        <v>1.7071428571428571</v>
      </c>
      <c r="E641" s="34">
        <f t="shared" si="257"/>
        <v>6.5357142857142856</v>
      </c>
      <c r="F641" s="34">
        <f t="shared" si="257"/>
        <v>7.742857142857142</v>
      </c>
      <c r="G641" s="34">
        <f t="shared" si="257"/>
        <v>9.5535714285714288</v>
      </c>
      <c r="H641" s="34">
        <f t="shared" si="257"/>
        <v>9.5535714285714288</v>
      </c>
      <c r="I641" s="34">
        <f t="shared" si="257"/>
        <v>9.5535714285714288</v>
      </c>
      <c r="J641" s="34">
        <f t="shared" si="257"/>
        <v>9.5535714285714288</v>
      </c>
      <c r="K641" s="34">
        <f t="shared" si="257"/>
        <v>9.5535714285714288</v>
      </c>
    </row>
    <row r="642" spans="1:11">
      <c r="A642" s="21" t="s">
        <v>11</v>
      </c>
      <c r="B642" s="34">
        <f t="shared" ref="B642:K642" si="258">+B569*(1-$F$639)</f>
        <v>0.47916666666666663</v>
      </c>
      <c r="C642" s="34">
        <f t="shared" si="258"/>
        <v>0.625</v>
      </c>
      <c r="D642" s="34">
        <f t="shared" si="258"/>
        <v>0.39583333333333331</v>
      </c>
      <c r="E642" s="34">
        <f t="shared" si="258"/>
        <v>0.47916666666666663</v>
      </c>
      <c r="F642" s="34">
        <f t="shared" si="258"/>
        <v>0.70833333333333337</v>
      </c>
      <c r="G642" s="34">
        <f t="shared" si="258"/>
        <v>0.70833333333333337</v>
      </c>
      <c r="H642" s="34">
        <f t="shared" si="258"/>
        <v>0.79166666666666663</v>
      </c>
      <c r="I642" s="34">
        <f t="shared" si="258"/>
        <v>0.79166666666666663</v>
      </c>
      <c r="J642" s="34">
        <f t="shared" si="258"/>
        <v>0.79166666666666663</v>
      </c>
      <c r="K642" s="34">
        <f t="shared" si="258"/>
        <v>0.79166666666666663</v>
      </c>
    </row>
    <row r="643" spans="1:11">
      <c r="A643" s="21" t="s">
        <v>25</v>
      </c>
      <c r="B643" s="34">
        <f t="shared" ref="B643:K644" si="259">+B570*(1-$F$639)</f>
        <v>12.311037851037854</v>
      </c>
      <c r="C643" s="34">
        <f t="shared" si="259"/>
        <v>12.480323565323568</v>
      </c>
      <c r="D643" s="34">
        <f t="shared" si="259"/>
        <v>10.88490231990232</v>
      </c>
      <c r="E643" s="34">
        <f t="shared" si="259"/>
        <v>13.334670329670331</v>
      </c>
      <c r="F643" s="34">
        <f t="shared" si="259"/>
        <v>13.268241758241761</v>
      </c>
      <c r="G643" s="34">
        <f t="shared" si="259"/>
        <v>13.539670329670331</v>
      </c>
      <c r="H643" s="34">
        <f t="shared" si="259"/>
        <v>13.539670329670331</v>
      </c>
      <c r="I643" s="34">
        <f t="shared" si="259"/>
        <v>13.539670329670331</v>
      </c>
      <c r="J643" s="34">
        <f t="shared" si="259"/>
        <v>13.539670329670331</v>
      </c>
      <c r="K643" s="34">
        <f t="shared" si="259"/>
        <v>13.539670329670331</v>
      </c>
    </row>
    <row r="644" spans="1:11">
      <c r="A644" s="48" t="s">
        <v>13</v>
      </c>
      <c r="B644" s="34">
        <f t="shared" si="259"/>
        <v>13.008283383283382</v>
      </c>
      <c r="C644" s="34">
        <f t="shared" si="259"/>
        <v>14.260978604728606</v>
      </c>
      <c r="D644" s="34">
        <f t="shared" si="259"/>
        <v>13.477168664668666</v>
      </c>
      <c r="E644" s="34">
        <f t="shared" si="259"/>
        <v>12.918394105894105</v>
      </c>
      <c r="F644" s="34">
        <f t="shared" si="259"/>
        <v>12.036317848817848</v>
      </c>
      <c r="G644" s="34">
        <f t="shared" si="259"/>
        <v>11.85370879120879</v>
      </c>
      <c r="H644" s="34">
        <f t="shared" si="259"/>
        <v>11.750145687645686</v>
      </c>
      <c r="I644" s="34">
        <f t="shared" si="259"/>
        <v>11.750145687645686</v>
      </c>
      <c r="J644" s="34">
        <f t="shared" si="259"/>
        <v>11.750145687645686</v>
      </c>
      <c r="K644" s="34">
        <f t="shared" si="259"/>
        <v>11.750145687645686</v>
      </c>
    </row>
    <row r="645" spans="1:11">
      <c r="A645" s="21" t="s">
        <v>33</v>
      </c>
      <c r="B645" s="34">
        <f t="shared" ref="B645:K645" si="260">+B572*(1-$F$639)</f>
        <v>1.9799999999999998</v>
      </c>
      <c r="C645" s="34">
        <f t="shared" si="260"/>
        <v>1.3783333333333332</v>
      </c>
      <c r="D645" s="34">
        <f t="shared" si="260"/>
        <v>1.2033333333333331</v>
      </c>
      <c r="E645" s="34">
        <f t="shared" si="260"/>
        <v>1.2033333333333331</v>
      </c>
      <c r="F645" s="34">
        <f t="shared" si="260"/>
        <v>1.63</v>
      </c>
      <c r="G645" s="34">
        <f t="shared" si="260"/>
        <v>1.8049999999999997</v>
      </c>
      <c r="H645" s="34">
        <f t="shared" si="260"/>
        <v>1.8049999999999997</v>
      </c>
      <c r="I645" s="34">
        <f t="shared" si="260"/>
        <v>1.8049999999999997</v>
      </c>
      <c r="J645" s="34">
        <f t="shared" si="260"/>
        <v>1.8049999999999997</v>
      </c>
      <c r="K645" s="34">
        <f t="shared" si="260"/>
        <v>1.8049999999999997</v>
      </c>
    </row>
    <row r="646" spans="1:11">
      <c r="A646" s="21" t="s">
        <v>58</v>
      </c>
      <c r="B646" s="34">
        <f t="shared" ref="B646:K646" si="261">+B573*(1-$F$639)</f>
        <v>20.083690753690753</v>
      </c>
      <c r="C646" s="34">
        <f t="shared" si="261"/>
        <v>20.651435508935506</v>
      </c>
      <c r="D646" s="34">
        <f t="shared" si="261"/>
        <v>20.556484071484071</v>
      </c>
      <c r="E646" s="34">
        <f t="shared" si="261"/>
        <v>21.10951146076146</v>
      </c>
      <c r="F646" s="34">
        <f t="shared" si="261"/>
        <v>22.43928904428904</v>
      </c>
      <c r="G646" s="34">
        <f t="shared" si="261"/>
        <v>22.770495337995335</v>
      </c>
      <c r="H646" s="34">
        <f t="shared" si="261"/>
        <v>22.940075757575752</v>
      </c>
      <c r="I646" s="34">
        <f t="shared" si="261"/>
        <v>22.940075757575752</v>
      </c>
      <c r="J646" s="34">
        <f t="shared" si="261"/>
        <v>22.940075757575752</v>
      </c>
      <c r="K646" s="34">
        <f t="shared" si="261"/>
        <v>22.940075757575752</v>
      </c>
    </row>
    <row r="647" spans="1:11">
      <c r="A647" s="21" t="s">
        <v>31</v>
      </c>
      <c r="B647" s="34">
        <f t="shared" ref="B647:K647" si="262">+B574*(1-$F$639)</f>
        <v>5.9533068783068774</v>
      </c>
      <c r="C647" s="34">
        <f t="shared" si="262"/>
        <v>7.426785714285713</v>
      </c>
      <c r="D647" s="34">
        <f t="shared" si="262"/>
        <v>7.0397486772486761</v>
      </c>
      <c r="E647" s="34">
        <f t="shared" si="262"/>
        <v>9.0788359788359756</v>
      </c>
      <c r="F647" s="34">
        <f t="shared" si="262"/>
        <v>9.3645502645502621</v>
      </c>
      <c r="G647" s="34">
        <f t="shared" si="262"/>
        <v>9.3645502645502621</v>
      </c>
      <c r="H647" s="34">
        <f t="shared" si="262"/>
        <v>9.3645502645502621</v>
      </c>
      <c r="I647" s="34">
        <f t="shared" si="262"/>
        <v>9.3645502645502621</v>
      </c>
      <c r="J647" s="34">
        <f t="shared" si="262"/>
        <v>9.3645502645502621</v>
      </c>
      <c r="K647" s="34">
        <f t="shared" si="262"/>
        <v>9.3645502645502621</v>
      </c>
    </row>
    <row r="648" spans="1:11">
      <c r="A648" s="21" t="s">
        <v>14</v>
      </c>
      <c r="B648" s="34">
        <f t="shared" ref="B648:K648" si="263">+B575*(1-$F$639)</f>
        <v>10.134527972027973</v>
      </c>
      <c r="C648" s="34">
        <f t="shared" si="263"/>
        <v>10.796845862470864</v>
      </c>
      <c r="D648" s="34">
        <f t="shared" si="263"/>
        <v>9.1426063519813532</v>
      </c>
      <c r="E648" s="34">
        <f t="shared" si="263"/>
        <v>5.901027097902098</v>
      </c>
      <c r="F648" s="34">
        <f t="shared" si="263"/>
        <v>2.6769303613053612</v>
      </c>
      <c r="G648" s="34">
        <f t="shared" si="263"/>
        <v>3.3359848484848484</v>
      </c>
      <c r="H648" s="34">
        <f t="shared" si="263"/>
        <v>3.3662878787878787</v>
      </c>
      <c r="I648" s="34">
        <f t="shared" si="263"/>
        <v>3.3662878787878787</v>
      </c>
      <c r="J648" s="34">
        <f t="shared" si="263"/>
        <v>3.3662878787878787</v>
      </c>
      <c r="K648" s="34">
        <f t="shared" si="263"/>
        <v>3.3662878787878787</v>
      </c>
    </row>
    <row r="649" spans="1:11">
      <c r="A649" s="21" t="s">
        <v>5</v>
      </c>
      <c r="B649" s="34">
        <f t="shared" ref="B649:K649" si="264">+B576*(1-$F$639)</f>
        <v>8.8672934472934486</v>
      </c>
      <c r="C649" s="34">
        <f t="shared" si="264"/>
        <v>7.4160439560439562</v>
      </c>
      <c r="D649" s="34">
        <f t="shared" si="264"/>
        <v>7.2786161986161986</v>
      </c>
      <c r="E649" s="34">
        <f t="shared" si="264"/>
        <v>7.8879527879527886</v>
      </c>
      <c r="F649" s="34">
        <f t="shared" si="264"/>
        <v>11.731982091982092</v>
      </c>
      <c r="G649" s="34">
        <f t="shared" si="264"/>
        <v>12.97166463166463</v>
      </c>
      <c r="H649" s="34">
        <f t="shared" si="264"/>
        <v>13.638331298331297</v>
      </c>
      <c r="I649" s="34">
        <f t="shared" si="264"/>
        <v>13.638331298331297</v>
      </c>
      <c r="J649" s="34">
        <f t="shared" si="264"/>
        <v>13.638331298331297</v>
      </c>
      <c r="K649" s="34">
        <f t="shared" si="264"/>
        <v>13.638331298331297</v>
      </c>
    </row>
    <row r="650" spans="1:11">
      <c r="A650" s="21" t="s">
        <v>30</v>
      </c>
      <c r="B650" s="34">
        <f t="shared" ref="B650:K650" si="265">+B577*(1-$F$639)</f>
        <v>1.4166666666666667</v>
      </c>
      <c r="C650" s="34">
        <f t="shared" si="265"/>
        <v>1.4166666666666667</v>
      </c>
      <c r="D650" s="34">
        <f t="shared" si="265"/>
        <v>1.4166666666666667</v>
      </c>
      <c r="E650" s="34">
        <f t="shared" si="265"/>
        <v>1.4166666666666667</v>
      </c>
      <c r="F650" s="34">
        <f t="shared" si="265"/>
        <v>1.4166666666666667</v>
      </c>
      <c r="G650" s="34">
        <f t="shared" si="265"/>
        <v>1.4166666666666667</v>
      </c>
      <c r="H650" s="34">
        <f t="shared" si="265"/>
        <v>1.4166666666666667</v>
      </c>
      <c r="I650" s="34">
        <f t="shared" si="265"/>
        <v>1.4166666666666667</v>
      </c>
      <c r="J650" s="34">
        <f t="shared" si="265"/>
        <v>1.4166666666666667</v>
      </c>
      <c r="K650" s="34">
        <f t="shared" si="265"/>
        <v>1.4166666666666667</v>
      </c>
    </row>
    <row r="651" spans="1:11">
      <c r="A651" s="21" t="s">
        <v>67</v>
      </c>
      <c r="B651" s="34">
        <f t="shared" ref="B651:K651" si="266">+B578*(1-$F$639)</f>
        <v>3.1533333333333329</v>
      </c>
      <c r="C651" s="34">
        <f t="shared" si="266"/>
        <v>3.5066666666666664</v>
      </c>
      <c r="D651" s="34">
        <f t="shared" si="266"/>
        <v>4.5166666666666657</v>
      </c>
      <c r="E651" s="34">
        <f t="shared" si="266"/>
        <v>4.5166666666666657</v>
      </c>
      <c r="F651" s="34">
        <f t="shared" si="266"/>
        <v>4.5166666666666657</v>
      </c>
      <c r="G651" s="34">
        <f t="shared" si="266"/>
        <v>4.5166666666666657</v>
      </c>
      <c r="H651" s="34">
        <f t="shared" si="266"/>
        <v>4.5166666666666657</v>
      </c>
      <c r="I651" s="34">
        <f t="shared" si="266"/>
        <v>4.5166666666666657</v>
      </c>
      <c r="J651" s="34">
        <f t="shared" si="266"/>
        <v>4.5166666666666657</v>
      </c>
      <c r="K651" s="34">
        <f t="shared" si="266"/>
        <v>4.5166666666666657</v>
      </c>
    </row>
    <row r="652" spans="1:11">
      <c r="A652" s="21" t="s">
        <v>19</v>
      </c>
      <c r="B652" s="34">
        <f t="shared" ref="B652:K652" si="267">+B579*(1-$F$639)</f>
        <v>3.5722222222222224</v>
      </c>
      <c r="C652" s="34">
        <f t="shared" si="267"/>
        <v>2.41</v>
      </c>
      <c r="D652" s="34">
        <f t="shared" si="267"/>
        <v>2.7244444444444444</v>
      </c>
      <c r="E652" s="34">
        <f t="shared" si="267"/>
        <v>2.2766666666666668</v>
      </c>
      <c r="F652" s="34">
        <f t="shared" si="267"/>
        <v>2.7244444444444444</v>
      </c>
      <c r="G652" s="34">
        <f t="shared" si="267"/>
        <v>2.8577777777777778</v>
      </c>
      <c r="H652" s="34">
        <f t="shared" si="267"/>
        <v>2.8577777777777778</v>
      </c>
      <c r="I652" s="34">
        <f t="shared" si="267"/>
        <v>2.8577777777777778</v>
      </c>
      <c r="J652" s="34">
        <f t="shared" si="267"/>
        <v>2.8577777777777778</v>
      </c>
      <c r="K652" s="34">
        <f t="shared" si="267"/>
        <v>2.8577777777777778</v>
      </c>
    </row>
    <row r="653" spans="1:11">
      <c r="A653" s="21" t="s">
        <v>20</v>
      </c>
      <c r="B653" s="34">
        <f t="shared" ref="B653:K653" si="268">+B580*(1-$F$639)</f>
        <v>6.4402116402116398</v>
      </c>
      <c r="C653" s="34">
        <f t="shared" si="268"/>
        <v>7.6275793650793648</v>
      </c>
      <c r="D653" s="34">
        <f t="shared" si="268"/>
        <v>5.070039682539683</v>
      </c>
      <c r="E653" s="34">
        <f t="shared" si="268"/>
        <v>5.0009259259259267</v>
      </c>
      <c r="F653" s="34">
        <f t="shared" si="268"/>
        <v>5.5993386243386247</v>
      </c>
      <c r="G653" s="34">
        <f t="shared" si="268"/>
        <v>5.7243386243386247</v>
      </c>
      <c r="H653" s="34">
        <f t="shared" si="268"/>
        <v>5.9306878306878303</v>
      </c>
      <c r="I653" s="34">
        <f t="shared" si="268"/>
        <v>5.9306878306878303</v>
      </c>
      <c r="J653" s="34">
        <f t="shared" si="268"/>
        <v>5.9306878306878303</v>
      </c>
      <c r="K653" s="34">
        <f t="shared" si="268"/>
        <v>5.9306878306878303</v>
      </c>
    </row>
    <row r="654" spans="1:11">
      <c r="A654" s="21" t="s">
        <v>64</v>
      </c>
      <c r="B654" s="34">
        <f t="shared" ref="B654:K654" si="269">+B581*(1-$F$639)</f>
        <v>0.18333333333333335</v>
      </c>
      <c r="C654" s="34">
        <f t="shared" si="269"/>
        <v>0.26666666666666666</v>
      </c>
      <c r="D654" s="34">
        <f t="shared" si="269"/>
        <v>0.25</v>
      </c>
      <c r="E654" s="34">
        <f t="shared" si="269"/>
        <v>0.3666666666666667</v>
      </c>
      <c r="F654" s="34">
        <f t="shared" si="269"/>
        <v>0.45</v>
      </c>
      <c r="G654" s="34">
        <f t="shared" si="269"/>
        <v>0.45</v>
      </c>
      <c r="H654" s="34">
        <f t="shared" si="269"/>
        <v>0.45</v>
      </c>
      <c r="I654" s="34">
        <f t="shared" si="269"/>
        <v>0.45</v>
      </c>
      <c r="J654" s="34">
        <f t="shared" si="269"/>
        <v>0.45</v>
      </c>
      <c r="K654" s="34">
        <f t="shared" si="269"/>
        <v>0.45</v>
      </c>
    </row>
    <row r="655" spans="1:11">
      <c r="A655" s="21" t="s">
        <v>71</v>
      </c>
      <c r="B655" s="34">
        <f t="shared" ref="B655:K655" si="270">+B582*(1-$F$639)</f>
        <v>2.0666666666666669</v>
      </c>
      <c r="C655" s="34">
        <f t="shared" si="270"/>
        <v>2</v>
      </c>
      <c r="D655" s="34">
        <f t="shared" si="270"/>
        <v>2.3066666666666671</v>
      </c>
      <c r="E655" s="34">
        <f t="shared" si="270"/>
        <v>1.56</v>
      </c>
      <c r="F655" s="34">
        <f t="shared" si="270"/>
        <v>0.81333333333333335</v>
      </c>
      <c r="G655" s="34">
        <f t="shared" si="270"/>
        <v>0.81333333333333335</v>
      </c>
      <c r="H655" s="34">
        <f t="shared" si="270"/>
        <v>0.81333333333333335</v>
      </c>
      <c r="I655" s="34">
        <f t="shared" si="270"/>
        <v>0.81333333333333335</v>
      </c>
      <c r="J655" s="34">
        <f t="shared" si="270"/>
        <v>0.81333333333333335</v>
      </c>
      <c r="K655" s="34">
        <f t="shared" si="270"/>
        <v>0.81333333333333335</v>
      </c>
    </row>
    <row r="656" spans="1:11">
      <c r="A656" s="21" t="s">
        <v>50</v>
      </c>
      <c r="B656" s="34">
        <f t="shared" ref="B656:K656" si="271">+B583*(1-$F$639)</f>
        <v>1.2999999999999998</v>
      </c>
      <c r="C656" s="34">
        <f t="shared" si="271"/>
        <v>1.5583333333333331</v>
      </c>
      <c r="D656" s="34">
        <f t="shared" si="271"/>
        <v>1.7666666666666666</v>
      </c>
      <c r="E656" s="34">
        <f t="shared" si="271"/>
        <v>2.6166666666666663</v>
      </c>
      <c r="F656" s="34">
        <f t="shared" si="271"/>
        <v>2.4</v>
      </c>
      <c r="G656" s="34">
        <f t="shared" si="271"/>
        <v>2.2749999999999999</v>
      </c>
      <c r="H656" s="34">
        <f t="shared" si="271"/>
        <v>2.2749999999999999</v>
      </c>
      <c r="I656" s="34">
        <f t="shared" si="271"/>
        <v>2.2749999999999999</v>
      </c>
      <c r="J656" s="34">
        <f t="shared" si="271"/>
        <v>2.2749999999999999</v>
      </c>
      <c r="K656" s="34">
        <f t="shared" si="271"/>
        <v>2.2749999999999999</v>
      </c>
    </row>
    <row r="657" spans="1:11">
      <c r="A657" s="21" t="s">
        <v>7</v>
      </c>
      <c r="B657" s="34">
        <f t="shared" ref="B657:K657" si="272">+B584*(1-$F$639)</f>
        <v>1.36</v>
      </c>
      <c r="C657" s="34">
        <f t="shared" si="272"/>
        <v>2.62</v>
      </c>
      <c r="D657" s="34">
        <f t="shared" si="272"/>
        <v>2.72</v>
      </c>
      <c r="E657" s="34">
        <f t="shared" si="272"/>
        <v>2.0900000000000003</v>
      </c>
      <c r="F657" s="34">
        <f t="shared" si="272"/>
        <v>3.3</v>
      </c>
      <c r="G657" s="34">
        <f t="shared" si="272"/>
        <v>3.4</v>
      </c>
      <c r="H657" s="34">
        <f t="shared" si="272"/>
        <v>3.4</v>
      </c>
      <c r="I657" s="34">
        <f t="shared" si="272"/>
        <v>3.4</v>
      </c>
      <c r="J657" s="34">
        <f t="shared" si="272"/>
        <v>3.4</v>
      </c>
      <c r="K657" s="34">
        <f t="shared" si="272"/>
        <v>3.4</v>
      </c>
    </row>
    <row r="658" spans="1:11">
      <c r="A658" s="21" t="s">
        <v>8</v>
      </c>
      <c r="B658" s="34">
        <f t="shared" ref="B658:K658" si="273">+B585*(1-$F$639)</f>
        <v>21.601418951418953</v>
      </c>
      <c r="C658" s="34">
        <f t="shared" si="273"/>
        <v>22.774726430976433</v>
      </c>
      <c r="D658" s="34">
        <f t="shared" si="273"/>
        <v>24.550341209716208</v>
      </c>
      <c r="E658" s="34">
        <f t="shared" si="273"/>
        <v>25.875296115921113</v>
      </c>
      <c r="F658" s="34">
        <f t="shared" si="273"/>
        <v>24.259233706108709</v>
      </c>
      <c r="G658" s="34">
        <f t="shared" si="273"/>
        <v>24.33952320827321</v>
      </c>
      <c r="H658" s="34">
        <f t="shared" si="273"/>
        <v>24.023776455026457</v>
      </c>
      <c r="I658" s="34">
        <f t="shared" si="273"/>
        <v>24.023776455026457</v>
      </c>
      <c r="J658" s="34">
        <f t="shared" si="273"/>
        <v>24.023776455026457</v>
      </c>
      <c r="K658" s="34">
        <f t="shared" si="273"/>
        <v>24.023776455026457</v>
      </c>
    </row>
    <row r="659" spans="1:11">
      <c r="A659" s="21" t="s">
        <v>72</v>
      </c>
      <c r="B659" s="34">
        <f t="shared" ref="B659:K659" si="274">+B586*(1-$F$639)</f>
        <v>1.7222222222222219</v>
      </c>
      <c r="C659" s="34">
        <f t="shared" si="274"/>
        <v>1.4444444444444442</v>
      </c>
      <c r="D659" s="34">
        <f t="shared" si="274"/>
        <v>0.86111111111111094</v>
      </c>
      <c r="E659" s="34">
        <f t="shared" si="274"/>
        <v>0.58333333333333326</v>
      </c>
      <c r="F659" s="34">
        <f t="shared" si="274"/>
        <v>0</v>
      </c>
      <c r="G659" s="34">
        <f t="shared" si="274"/>
        <v>0</v>
      </c>
      <c r="H659" s="34">
        <f t="shared" si="274"/>
        <v>0</v>
      </c>
      <c r="I659" s="34">
        <f t="shared" si="274"/>
        <v>0</v>
      </c>
      <c r="J659" s="34">
        <f t="shared" si="274"/>
        <v>0</v>
      </c>
      <c r="K659" s="34">
        <f t="shared" si="274"/>
        <v>0</v>
      </c>
    </row>
    <row r="660" spans="1:11">
      <c r="A660" s="21" t="s">
        <v>53</v>
      </c>
      <c r="B660" s="34">
        <f>+B587*(1-$F$639)</f>
        <v>0</v>
      </c>
      <c r="C660" s="34">
        <f t="shared" ref="C660:K660" si="275">+C587*(1-$F$639)</f>
        <v>0</v>
      </c>
      <c r="D660" s="34">
        <f t="shared" si="275"/>
        <v>0</v>
      </c>
      <c r="E660" s="34">
        <f t="shared" si="275"/>
        <v>0.2</v>
      </c>
      <c r="F660" s="34">
        <f t="shared" si="275"/>
        <v>0</v>
      </c>
      <c r="G660" s="34">
        <f t="shared" si="275"/>
        <v>0</v>
      </c>
      <c r="H660" s="34">
        <f t="shared" si="275"/>
        <v>0</v>
      </c>
      <c r="I660" s="34">
        <f t="shared" si="275"/>
        <v>0</v>
      </c>
      <c r="J660" s="34">
        <f t="shared" si="275"/>
        <v>0</v>
      </c>
      <c r="K660" s="34">
        <f t="shared" si="275"/>
        <v>0</v>
      </c>
    </row>
    <row r="661" spans="1:11">
      <c r="A661" s="21" t="s">
        <v>49</v>
      </c>
      <c r="B661" s="34">
        <f t="shared" ref="B661:K661" si="276">+B588*(1-$F$639)</f>
        <v>1.875</v>
      </c>
      <c r="C661" s="34">
        <f t="shared" si="276"/>
        <v>1.875</v>
      </c>
      <c r="D661" s="34">
        <f t="shared" si="276"/>
        <v>1.25</v>
      </c>
      <c r="E661" s="34">
        <f t="shared" si="276"/>
        <v>0.625</v>
      </c>
      <c r="F661" s="34">
        <f t="shared" si="276"/>
        <v>1.25</v>
      </c>
      <c r="G661" s="34">
        <f t="shared" si="276"/>
        <v>0.625</v>
      </c>
      <c r="H661" s="34">
        <f t="shared" si="276"/>
        <v>0.625</v>
      </c>
      <c r="I661" s="34">
        <f t="shared" si="276"/>
        <v>0.625</v>
      </c>
      <c r="J661" s="34">
        <f t="shared" si="276"/>
        <v>0.625</v>
      </c>
      <c r="K661" s="34">
        <f t="shared" si="276"/>
        <v>0.625</v>
      </c>
    </row>
    <row r="662" spans="1:11">
      <c r="A662" s="21" t="s">
        <v>43</v>
      </c>
      <c r="B662" s="34">
        <f t="shared" ref="B662:K662" si="277">+B589*(1-$F$639)</f>
        <v>3.3633333333333333</v>
      </c>
      <c r="C662" s="34">
        <f t="shared" si="277"/>
        <v>1.2366666666666668</v>
      </c>
      <c r="D662" s="34">
        <f t="shared" si="277"/>
        <v>2.1877777777777774</v>
      </c>
      <c r="E662" s="34">
        <f t="shared" si="277"/>
        <v>2.454444444444444</v>
      </c>
      <c r="F662" s="34">
        <f t="shared" si="277"/>
        <v>4.9344444444444449</v>
      </c>
      <c r="G662" s="34">
        <f t="shared" si="277"/>
        <v>5.4677777777777781</v>
      </c>
      <c r="H662" s="34">
        <f t="shared" si="277"/>
        <v>5.4677777777777781</v>
      </c>
      <c r="I662" s="34">
        <f t="shared" si="277"/>
        <v>5.4677777777777781</v>
      </c>
      <c r="J662" s="34">
        <f t="shared" si="277"/>
        <v>5.4677777777777781</v>
      </c>
      <c r="K662" s="34">
        <f t="shared" si="277"/>
        <v>5.4677777777777781</v>
      </c>
    </row>
    <row r="663" spans="1:11">
      <c r="A663" s="21" t="s">
        <v>36</v>
      </c>
      <c r="B663" s="34">
        <f t="shared" ref="B663:K663" si="278">+B590*(1-$F$639)</f>
        <v>0.48511904761904762</v>
      </c>
      <c r="C663" s="34">
        <f t="shared" si="278"/>
        <v>0.4375</v>
      </c>
      <c r="D663" s="34">
        <f t="shared" si="278"/>
        <v>0.4375</v>
      </c>
      <c r="E663" s="34">
        <f t="shared" si="278"/>
        <v>0.4375</v>
      </c>
      <c r="F663" s="34">
        <f t="shared" si="278"/>
        <v>0.4375</v>
      </c>
      <c r="G663" s="34">
        <f t="shared" si="278"/>
        <v>0.5357142857142857</v>
      </c>
      <c r="H663" s="34">
        <f t="shared" si="278"/>
        <v>0.58333333333333326</v>
      </c>
      <c r="I663" s="34">
        <f t="shared" si="278"/>
        <v>0.58333333333333326</v>
      </c>
      <c r="J663" s="34">
        <f t="shared" si="278"/>
        <v>0.58333333333333326</v>
      </c>
      <c r="K663" s="34">
        <f t="shared" si="278"/>
        <v>0.58333333333333326</v>
      </c>
    </row>
    <row r="664" spans="1:11">
      <c r="A664" s="21" t="s">
        <v>24</v>
      </c>
      <c r="B664" s="34">
        <f t="shared" ref="B664:K664" si="279">+B591*(1-$F$639)</f>
        <v>1.5833333333333333</v>
      </c>
      <c r="C664" s="34">
        <f t="shared" si="279"/>
        <v>1.4722222222222223</v>
      </c>
      <c r="D664" s="34">
        <f t="shared" si="279"/>
        <v>2.0972222222222223</v>
      </c>
      <c r="E664" s="34">
        <f t="shared" si="279"/>
        <v>2.2083333333333335</v>
      </c>
      <c r="F664" s="34">
        <f t="shared" si="279"/>
        <v>2.8333333333333335</v>
      </c>
      <c r="G664" s="34">
        <f t="shared" si="279"/>
        <v>1.6944444444444444</v>
      </c>
      <c r="H664" s="34">
        <f t="shared" si="279"/>
        <v>1.4722222222222223</v>
      </c>
      <c r="I664" s="34">
        <f t="shared" si="279"/>
        <v>1.4722222222222223</v>
      </c>
      <c r="J664" s="34">
        <f t="shared" si="279"/>
        <v>1.4722222222222223</v>
      </c>
      <c r="K664" s="34">
        <f t="shared" si="279"/>
        <v>1.4722222222222223</v>
      </c>
    </row>
    <row r="665" spans="1:11">
      <c r="A665" s="21" t="s">
        <v>10</v>
      </c>
      <c r="B665" s="34">
        <f t="shared" ref="B665:K665" si="280">+B592*(1-$F$639)</f>
        <v>12.030555555555553</v>
      </c>
      <c r="C665" s="34">
        <f t="shared" si="280"/>
        <v>11.526388888888887</v>
      </c>
      <c r="D665" s="34">
        <f t="shared" si="280"/>
        <v>11.382638888888888</v>
      </c>
      <c r="E665" s="34">
        <f t="shared" si="280"/>
        <v>14.627777777777778</v>
      </c>
      <c r="F665" s="34">
        <f t="shared" si="280"/>
        <v>14.640277777777778</v>
      </c>
      <c r="G665" s="34">
        <f t="shared" si="280"/>
        <v>15.125694444444443</v>
      </c>
      <c r="H665" s="34">
        <f t="shared" si="280"/>
        <v>15.02847222222222</v>
      </c>
      <c r="I665" s="34">
        <f t="shared" si="280"/>
        <v>15.02847222222222</v>
      </c>
      <c r="J665" s="34">
        <f t="shared" si="280"/>
        <v>15.02847222222222</v>
      </c>
      <c r="K665" s="34">
        <f t="shared" si="280"/>
        <v>15.02847222222222</v>
      </c>
    </row>
    <row r="666" spans="1:11">
      <c r="A666" s="25" t="s">
        <v>151</v>
      </c>
      <c r="B666" s="34">
        <f t="shared" ref="B666:K666" si="281">+B593*(1-$F$639)</f>
        <v>0</v>
      </c>
      <c r="C666" s="34">
        <f t="shared" si="281"/>
        <v>0</v>
      </c>
      <c r="D666" s="34">
        <f t="shared" si="281"/>
        <v>0</v>
      </c>
      <c r="E666" s="34">
        <f t="shared" si="281"/>
        <v>0</v>
      </c>
      <c r="F666" s="34">
        <f t="shared" si="281"/>
        <v>0</v>
      </c>
      <c r="G666" s="34">
        <f t="shared" si="281"/>
        <v>0</v>
      </c>
      <c r="H666" s="34">
        <f t="shared" si="281"/>
        <v>0</v>
      </c>
      <c r="I666" s="34">
        <f t="shared" si="281"/>
        <v>0</v>
      </c>
      <c r="J666" s="34">
        <f t="shared" si="281"/>
        <v>0</v>
      </c>
      <c r="K666" s="34">
        <f t="shared" si="281"/>
        <v>0</v>
      </c>
    </row>
    <row r="667" spans="1:11">
      <c r="A667" s="21" t="s">
        <v>6</v>
      </c>
      <c r="B667" s="34">
        <f t="shared" ref="B667:K667" si="282">+B594*(1-$F$639)</f>
        <v>4.6314153439153438</v>
      </c>
      <c r="C667" s="34">
        <f t="shared" si="282"/>
        <v>4.0508597883597881</v>
      </c>
      <c r="D667" s="34">
        <f t="shared" si="282"/>
        <v>7.3838624338624337</v>
      </c>
      <c r="E667" s="34">
        <f t="shared" si="282"/>
        <v>5.2354497354497358</v>
      </c>
      <c r="F667" s="34">
        <f t="shared" si="282"/>
        <v>5.0548941798941804</v>
      </c>
      <c r="G667" s="34">
        <f t="shared" si="282"/>
        <v>4.5340608465608465</v>
      </c>
      <c r="H667" s="34">
        <f t="shared" si="282"/>
        <v>4.5340608465608465</v>
      </c>
      <c r="I667" s="34">
        <f t="shared" si="282"/>
        <v>4.5340608465608465</v>
      </c>
      <c r="J667" s="34">
        <f t="shared" si="282"/>
        <v>4.5340608465608465</v>
      </c>
      <c r="K667" s="34">
        <f t="shared" si="282"/>
        <v>4.5340608465608465</v>
      </c>
    </row>
    <row r="668" spans="1:11">
      <c r="A668" s="21" t="s">
        <v>12</v>
      </c>
      <c r="B668" s="34">
        <f t="shared" ref="B668:K668" si="283">+B595*(1-$F$639)</f>
        <v>10.328080808080809</v>
      </c>
      <c r="C668" s="34">
        <f t="shared" si="283"/>
        <v>9.1885353535353538</v>
      </c>
      <c r="D668" s="34">
        <f t="shared" si="283"/>
        <v>12.903510101010104</v>
      </c>
      <c r="E668" s="34">
        <f t="shared" si="283"/>
        <v>10.753434343434344</v>
      </c>
      <c r="F668" s="34">
        <f t="shared" si="283"/>
        <v>10.496010101010102</v>
      </c>
      <c r="G668" s="34">
        <f t="shared" si="283"/>
        <v>10.604343434343434</v>
      </c>
      <c r="H668" s="34">
        <f t="shared" si="283"/>
        <v>10.204343434343436</v>
      </c>
      <c r="I668" s="34">
        <f t="shared" si="283"/>
        <v>10.204343434343436</v>
      </c>
      <c r="J668" s="34">
        <f t="shared" si="283"/>
        <v>10.204343434343436</v>
      </c>
      <c r="K668" s="34">
        <f t="shared" si="283"/>
        <v>10.204343434343436</v>
      </c>
    </row>
    <row r="669" spans="1:11">
      <c r="A669" s="21" t="s">
        <v>47</v>
      </c>
      <c r="B669" s="34">
        <f t="shared" ref="B669:K669" si="284">+B596*(1-$F$639)</f>
        <v>1.4027777777777777</v>
      </c>
      <c r="C669" s="34">
        <f t="shared" si="284"/>
        <v>1.0166666666666666</v>
      </c>
      <c r="D669" s="34">
        <f t="shared" si="284"/>
        <v>1.0388888888888888</v>
      </c>
      <c r="E669" s="34">
        <f t="shared" si="284"/>
        <v>1.6555555555555554</v>
      </c>
      <c r="F669" s="34">
        <f t="shared" si="284"/>
        <v>2.0861111111111112</v>
      </c>
      <c r="G669" s="34">
        <f t="shared" si="284"/>
        <v>1.9222222222222223</v>
      </c>
      <c r="H669" s="34">
        <f t="shared" si="284"/>
        <v>1.8111111111111111</v>
      </c>
      <c r="I669" s="34">
        <f t="shared" si="284"/>
        <v>1.8111111111111111</v>
      </c>
      <c r="J669" s="34">
        <f t="shared" si="284"/>
        <v>1.8111111111111111</v>
      </c>
      <c r="K669" s="34">
        <f t="shared" si="284"/>
        <v>1.8111111111111111</v>
      </c>
    </row>
    <row r="670" spans="1:11">
      <c r="A670" s="21" t="s">
        <v>39</v>
      </c>
      <c r="B670" s="34">
        <f t="shared" ref="B670:K670" si="285">+B597*(1-$F$639)</f>
        <v>1.4333333333333331</v>
      </c>
      <c r="C670" s="34">
        <f t="shared" si="285"/>
        <v>0.71666666666666656</v>
      </c>
      <c r="D670" s="34">
        <f t="shared" si="285"/>
        <v>0.71666666666666656</v>
      </c>
      <c r="E670" s="34">
        <f t="shared" si="285"/>
        <v>1.4333333333333331</v>
      </c>
      <c r="F670" s="34">
        <f t="shared" si="285"/>
        <v>0.71666666666666656</v>
      </c>
      <c r="G670" s="34">
        <f t="shared" si="285"/>
        <v>0.71666666666666656</v>
      </c>
      <c r="H670" s="34">
        <f t="shared" si="285"/>
        <v>0.71666666666666656</v>
      </c>
      <c r="I670" s="34">
        <f t="shared" si="285"/>
        <v>0.71666666666666656</v>
      </c>
      <c r="J670" s="34">
        <f t="shared" si="285"/>
        <v>0.71666666666666656</v>
      </c>
      <c r="K670" s="34">
        <f t="shared" si="285"/>
        <v>0.71666666666666656</v>
      </c>
    </row>
    <row r="671" spans="1:11">
      <c r="A671" s="21" t="s">
        <v>62</v>
      </c>
      <c r="B671" s="34">
        <f t="shared" ref="B671:K671" si="286">+B598*(1-$F$639)</f>
        <v>5.7042658730158733</v>
      </c>
      <c r="C671" s="34">
        <f t="shared" si="286"/>
        <v>0.57232142857142854</v>
      </c>
      <c r="D671" s="34">
        <f t="shared" si="286"/>
        <v>4.6488095238095237</v>
      </c>
      <c r="E671" s="34">
        <f t="shared" si="286"/>
        <v>3.8718253968253973</v>
      </c>
      <c r="F671" s="34">
        <f t="shared" si="286"/>
        <v>4.0307539682539684</v>
      </c>
      <c r="G671" s="34">
        <f t="shared" si="286"/>
        <v>3.9995039682539688</v>
      </c>
      <c r="H671" s="34">
        <f t="shared" si="286"/>
        <v>3.9995039682539688</v>
      </c>
      <c r="I671" s="34">
        <f t="shared" si="286"/>
        <v>3.9995039682539688</v>
      </c>
      <c r="J671" s="34">
        <f t="shared" si="286"/>
        <v>3.9995039682539688</v>
      </c>
      <c r="K671" s="34">
        <f t="shared" si="286"/>
        <v>3.9995039682539688</v>
      </c>
    </row>
    <row r="672" spans="1:11">
      <c r="A672" s="21" t="s">
        <v>38</v>
      </c>
      <c r="B672" s="34">
        <f t="shared" ref="B672:K672" si="287">+B599*(1-$F$639)</f>
        <v>5.3089133089133096</v>
      </c>
      <c r="C672" s="34">
        <f t="shared" si="287"/>
        <v>5.2136752136752138</v>
      </c>
      <c r="D672" s="34">
        <f t="shared" si="287"/>
        <v>4.4847374847374848</v>
      </c>
      <c r="E672" s="34">
        <f t="shared" si="287"/>
        <v>6.655677655677656</v>
      </c>
      <c r="F672" s="34">
        <f t="shared" si="287"/>
        <v>6.7032967032967044</v>
      </c>
      <c r="G672" s="34">
        <f t="shared" si="287"/>
        <v>8.1611721611721606</v>
      </c>
      <c r="H672" s="34">
        <f t="shared" si="287"/>
        <v>8.1929181929181922</v>
      </c>
      <c r="I672" s="34">
        <f t="shared" si="287"/>
        <v>8.1929181929181922</v>
      </c>
      <c r="J672" s="34">
        <f t="shared" si="287"/>
        <v>8.1929181929181922</v>
      </c>
      <c r="K672" s="34">
        <f t="shared" si="287"/>
        <v>8.1929181929181922</v>
      </c>
    </row>
    <row r="673" spans="1:11">
      <c r="A673" s="21" t="s">
        <v>9</v>
      </c>
      <c r="B673" s="34">
        <f t="shared" ref="B673:K673" si="288">+B600*(1-$F$639)</f>
        <v>9.0925925925925917</v>
      </c>
      <c r="C673" s="34">
        <f t="shared" si="288"/>
        <v>9.129629629629628</v>
      </c>
      <c r="D673" s="34">
        <f t="shared" si="288"/>
        <v>9.8749999999999982</v>
      </c>
      <c r="E673" s="34">
        <f t="shared" si="288"/>
        <v>9.1768518518518505</v>
      </c>
      <c r="F673" s="34">
        <f t="shared" si="288"/>
        <v>9.2129629629629619</v>
      </c>
      <c r="G673" s="34">
        <f t="shared" si="288"/>
        <v>9.1666666666666643</v>
      </c>
      <c r="H673" s="34">
        <f t="shared" si="288"/>
        <v>9.129629629629628</v>
      </c>
      <c r="I673" s="34">
        <f t="shared" si="288"/>
        <v>9.129629629629628</v>
      </c>
      <c r="J673" s="34">
        <f t="shared" si="288"/>
        <v>9.129629629629628</v>
      </c>
      <c r="K673" s="34">
        <f t="shared" si="288"/>
        <v>9.129629629629628</v>
      </c>
    </row>
    <row r="674" spans="1:11">
      <c r="A674" s="21" t="s">
        <v>66</v>
      </c>
      <c r="B674" s="34">
        <f t="shared" ref="B674:K674" si="289">+B601*(1-$F$639)</f>
        <v>1.2658333333333331</v>
      </c>
      <c r="C674" s="34">
        <f t="shared" si="289"/>
        <v>1.7558333333333336</v>
      </c>
      <c r="D674" s="34">
        <f t="shared" si="289"/>
        <v>1.5108333333333335</v>
      </c>
      <c r="E674" s="34">
        <f t="shared" si="289"/>
        <v>1.3650000000000002</v>
      </c>
      <c r="F674" s="34">
        <f t="shared" si="289"/>
        <v>1.9016666666666668</v>
      </c>
      <c r="G674" s="34">
        <f t="shared" si="289"/>
        <v>2.0475000000000003</v>
      </c>
      <c r="H674" s="34">
        <f t="shared" si="289"/>
        <v>2.0475000000000003</v>
      </c>
      <c r="I674" s="34">
        <f t="shared" si="289"/>
        <v>2.0475000000000003</v>
      </c>
      <c r="J674" s="34">
        <f t="shared" si="289"/>
        <v>2.0475000000000003</v>
      </c>
      <c r="K674" s="34">
        <f t="shared" si="289"/>
        <v>2.0475000000000003</v>
      </c>
    </row>
    <row r="675" spans="1:11">
      <c r="A675" s="21" t="s">
        <v>56</v>
      </c>
      <c r="B675" s="34">
        <f t="shared" ref="B675:K675" si="290">+B602*(1-$F$639)</f>
        <v>0.92500000000000004</v>
      </c>
      <c r="C675" s="34">
        <f t="shared" si="290"/>
        <v>2.6083333333333334</v>
      </c>
      <c r="D675" s="34">
        <f t="shared" si="290"/>
        <v>2.6361111111111111</v>
      </c>
      <c r="E675" s="34">
        <f t="shared" si="290"/>
        <v>3.4777777777777779</v>
      </c>
      <c r="F675" s="34">
        <f t="shared" si="290"/>
        <v>3.4777777777777779</v>
      </c>
      <c r="G675" s="34">
        <f t="shared" si="290"/>
        <v>3.4777777777777779</v>
      </c>
      <c r="H675" s="34">
        <f t="shared" si="290"/>
        <v>3.4777777777777779</v>
      </c>
      <c r="I675" s="34">
        <f t="shared" si="290"/>
        <v>3.4777777777777779</v>
      </c>
      <c r="J675" s="34">
        <f t="shared" si="290"/>
        <v>3.4777777777777779</v>
      </c>
      <c r="K675" s="34">
        <f t="shared" si="290"/>
        <v>3.4777777777777779</v>
      </c>
    </row>
    <row r="676" spans="1:11">
      <c r="A676" s="21" t="s">
        <v>23</v>
      </c>
      <c r="B676" s="34">
        <f t="shared" ref="B676:K676" si="291">+B603*(1-$F$639)</f>
        <v>18.613537466855544</v>
      </c>
      <c r="C676" s="34">
        <f t="shared" si="291"/>
        <v>18.72935372852421</v>
      </c>
      <c r="D676" s="34">
        <f t="shared" si="291"/>
        <v>20.216304499170633</v>
      </c>
      <c r="E676" s="34">
        <f t="shared" si="291"/>
        <v>22.752186323296165</v>
      </c>
      <c r="F676" s="34">
        <f t="shared" si="291"/>
        <v>26.951536601164751</v>
      </c>
      <c r="G676" s="34">
        <f t="shared" si="291"/>
        <v>27.618979665346949</v>
      </c>
      <c r="H676" s="34">
        <f t="shared" si="291"/>
        <v>28.467193951061233</v>
      </c>
      <c r="I676" s="34">
        <f t="shared" si="291"/>
        <v>28.467193951061233</v>
      </c>
      <c r="J676" s="34">
        <f t="shared" si="291"/>
        <v>28.467193951061233</v>
      </c>
      <c r="K676" s="34">
        <f t="shared" si="291"/>
        <v>28.467193951061233</v>
      </c>
    </row>
    <row r="677" spans="1:11">
      <c r="A677" s="21" t="s">
        <v>4</v>
      </c>
      <c r="B677" s="34">
        <f t="shared" ref="B677:K677" si="292">+B604*(1-$F$639)</f>
        <v>6.9202777777777778</v>
      </c>
      <c r="C677" s="34">
        <f t="shared" si="292"/>
        <v>6.0449999999999999</v>
      </c>
      <c r="D677" s="34">
        <f t="shared" si="292"/>
        <v>6.2269444444444453</v>
      </c>
      <c r="E677" s="34">
        <f t="shared" si="292"/>
        <v>5.4113888888888901</v>
      </c>
      <c r="F677" s="34">
        <f t="shared" si="292"/>
        <v>4.6763888888888889</v>
      </c>
      <c r="G677" s="34">
        <f t="shared" si="292"/>
        <v>4.5125000000000002</v>
      </c>
      <c r="H677" s="34">
        <f t="shared" si="292"/>
        <v>4.3902777777777775</v>
      </c>
      <c r="I677" s="34">
        <f t="shared" si="292"/>
        <v>4.3902777777777775</v>
      </c>
      <c r="J677" s="34">
        <f t="shared" si="292"/>
        <v>4.3902777777777775</v>
      </c>
      <c r="K677" s="34">
        <f t="shared" si="292"/>
        <v>4.3902777777777775</v>
      </c>
    </row>
    <row r="678" spans="1:11">
      <c r="A678" s="21" t="s">
        <v>28</v>
      </c>
      <c r="B678" s="34">
        <f t="shared" ref="B678:K678" si="293">+B605*(1-$F$639)</f>
        <v>24.258139025725232</v>
      </c>
      <c r="C678" s="34">
        <f t="shared" si="293"/>
        <v>20.792249589490964</v>
      </c>
      <c r="D678" s="34">
        <f t="shared" si="293"/>
        <v>22.838823207443895</v>
      </c>
      <c r="E678" s="34">
        <f t="shared" si="293"/>
        <v>25.476245210727971</v>
      </c>
      <c r="F678" s="34">
        <f t="shared" si="293"/>
        <v>23.682435686918446</v>
      </c>
      <c r="G678" s="34">
        <f t="shared" si="293"/>
        <v>23.805451559934319</v>
      </c>
      <c r="H678" s="34">
        <f t="shared" si="293"/>
        <v>23.600689655172413</v>
      </c>
      <c r="I678" s="34">
        <f t="shared" si="293"/>
        <v>23.600689655172413</v>
      </c>
      <c r="J678" s="34">
        <f t="shared" si="293"/>
        <v>23.600689655172413</v>
      </c>
      <c r="K678" s="34">
        <f t="shared" si="293"/>
        <v>23.600689655172413</v>
      </c>
    </row>
    <row r="679" spans="1:11">
      <c r="A679" s="21" t="s">
        <v>26</v>
      </c>
      <c r="B679" s="34">
        <f t="shared" ref="B679:K679" si="294">+B606*(1-$F$639)</f>
        <v>1.7638888888888888</v>
      </c>
      <c r="C679" s="34">
        <f t="shared" si="294"/>
        <v>1.7638888888888888</v>
      </c>
      <c r="D679" s="34">
        <f t="shared" si="294"/>
        <v>1.7638888888888888</v>
      </c>
      <c r="E679" s="34">
        <f t="shared" si="294"/>
        <v>2.2638888888888888</v>
      </c>
      <c r="F679" s="34">
        <f t="shared" si="294"/>
        <v>2.0347222222222223</v>
      </c>
      <c r="G679" s="34">
        <f t="shared" si="294"/>
        <v>1.8749999999999998</v>
      </c>
      <c r="H679" s="34">
        <f t="shared" si="294"/>
        <v>1.7638888888888888</v>
      </c>
      <c r="I679" s="34">
        <f t="shared" si="294"/>
        <v>1.7638888888888888</v>
      </c>
      <c r="J679" s="34">
        <f t="shared" si="294"/>
        <v>1.7638888888888888</v>
      </c>
      <c r="K679" s="34">
        <f t="shared" si="294"/>
        <v>1.7638888888888888</v>
      </c>
    </row>
    <row r="680" spans="1:11">
      <c r="A680" s="21" t="s">
        <v>16</v>
      </c>
      <c r="B680" s="34">
        <f t="shared" ref="B680:K680" si="295">+B607*(1-$F$639)</f>
        <v>4.4641666666666664</v>
      </c>
      <c r="C680" s="34">
        <f t="shared" si="295"/>
        <v>7.1208333333333327</v>
      </c>
      <c r="D680" s="34">
        <f t="shared" si="295"/>
        <v>4.6708333333333325</v>
      </c>
      <c r="E680" s="34">
        <f t="shared" si="295"/>
        <v>4.4508333333333328</v>
      </c>
      <c r="F680" s="34">
        <f t="shared" si="295"/>
        <v>5.7858333333333327</v>
      </c>
      <c r="G680" s="34">
        <f t="shared" si="295"/>
        <v>5.2316666666666665</v>
      </c>
      <c r="H680" s="34">
        <f t="shared" si="295"/>
        <v>5.165</v>
      </c>
      <c r="I680" s="34">
        <f t="shared" si="295"/>
        <v>5.165</v>
      </c>
      <c r="J680" s="34">
        <f t="shared" si="295"/>
        <v>5.165</v>
      </c>
      <c r="K680" s="34">
        <f t="shared" si="295"/>
        <v>5.165</v>
      </c>
    </row>
    <row r="681" spans="1:11">
      <c r="A681" s="21" t="s">
        <v>22</v>
      </c>
      <c r="B681" s="34">
        <f t="shared" ref="B681:K681" si="296">+B608*(1-$F$639)</f>
        <v>0.60000000000000009</v>
      </c>
      <c r="C681" s="34">
        <f t="shared" si="296"/>
        <v>0.8</v>
      </c>
      <c r="D681" s="34">
        <f t="shared" si="296"/>
        <v>0.60000000000000009</v>
      </c>
      <c r="E681" s="34">
        <f t="shared" si="296"/>
        <v>0.2</v>
      </c>
      <c r="F681" s="34">
        <f t="shared" si="296"/>
        <v>0.2</v>
      </c>
      <c r="G681" s="34">
        <f t="shared" si="296"/>
        <v>0.4</v>
      </c>
      <c r="H681" s="34">
        <f t="shared" si="296"/>
        <v>0.4</v>
      </c>
      <c r="I681" s="34">
        <f t="shared" si="296"/>
        <v>0.4</v>
      </c>
      <c r="J681" s="34">
        <f t="shared" si="296"/>
        <v>0.4</v>
      </c>
      <c r="K681" s="34">
        <f t="shared" si="296"/>
        <v>0.4</v>
      </c>
    </row>
    <row r="682" spans="1:11">
      <c r="A682" s="21" t="s">
        <v>41</v>
      </c>
      <c r="B682" s="34">
        <f t="shared" ref="B682:K682" si="297">+B609*(1-$F$639)</f>
        <v>2</v>
      </c>
      <c r="C682" s="34">
        <f t="shared" si="297"/>
        <v>2</v>
      </c>
      <c r="D682" s="34">
        <f t="shared" si="297"/>
        <v>2.6666666666666665</v>
      </c>
      <c r="E682" s="34">
        <f t="shared" si="297"/>
        <v>2.6666666666666665</v>
      </c>
      <c r="F682" s="34">
        <f t="shared" si="297"/>
        <v>1.3333333333333333</v>
      </c>
      <c r="G682" s="34">
        <f t="shared" si="297"/>
        <v>1.3333333333333333</v>
      </c>
      <c r="H682" s="34">
        <f t="shared" si="297"/>
        <v>1.3333333333333333</v>
      </c>
      <c r="I682" s="34">
        <f t="shared" si="297"/>
        <v>1.3333333333333333</v>
      </c>
      <c r="J682" s="34">
        <f t="shared" si="297"/>
        <v>1.3333333333333333</v>
      </c>
      <c r="K682" s="34">
        <f t="shared" si="297"/>
        <v>1.3333333333333333</v>
      </c>
    </row>
    <row r="683" spans="1:11">
      <c r="A683" s="21" t="s">
        <v>35</v>
      </c>
      <c r="B683" s="34">
        <f t="shared" ref="B683:K683" si="298">+B610*(1-$F$639)</f>
        <v>0.75</v>
      </c>
      <c r="C683" s="34">
        <f t="shared" si="298"/>
        <v>0</v>
      </c>
      <c r="D683" s="34">
        <f t="shared" si="298"/>
        <v>0.75</v>
      </c>
      <c r="E683" s="34">
        <f t="shared" si="298"/>
        <v>0.75</v>
      </c>
      <c r="F683" s="34">
        <f t="shared" si="298"/>
        <v>0.75</v>
      </c>
      <c r="G683" s="34">
        <f t="shared" si="298"/>
        <v>0</v>
      </c>
      <c r="H683" s="34">
        <f t="shared" si="298"/>
        <v>0</v>
      </c>
      <c r="I683" s="34">
        <f t="shared" si="298"/>
        <v>0</v>
      </c>
      <c r="J683" s="34">
        <f t="shared" si="298"/>
        <v>0</v>
      </c>
      <c r="K683" s="34">
        <f t="shared" si="298"/>
        <v>0</v>
      </c>
    </row>
    <row r="684" spans="1:11">
      <c r="A684" s="21" t="s">
        <v>45</v>
      </c>
      <c r="B684" s="34">
        <f t="shared" ref="B684:K684" si="299">+B611*(1-$F$639)</f>
        <v>0.75</v>
      </c>
      <c r="C684" s="34">
        <f t="shared" si="299"/>
        <v>0.75</v>
      </c>
      <c r="D684" s="34">
        <f t="shared" si="299"/>
        <v>0.75</v>
      </c>
      <c r="E684" s="34">
        <f t="shared" si="299"/>
        <v>0.375</v>
      </c>
      <c r="F684" s="34">
        <f t="shared" si="299"/>
        <v>0.75</v>
      </c>
      <c r="G684" s="34">
        <f t="shared" si="299"/>
        <v>0.75</v>
      </c>
      <c r="H684" s="34">
        <f t="shared" si="299"/>
        <v>0.75</v>
      </c>
      <c r="I684" s="34">
        <f t="shared" si="299"/>
        <v>0.75</v>
      </c>
      <c r="J684" s="34">
        <f t="shared" si="299"/>
        <v>0.75</v>
      </c>
      <c r="K684" s="34">
        <f t="shared" si="299"/>
        <v>0.75</v>
      </c>
    </row>
    <row r="685" spans="1:11">
      <c r="A685" s="21" t="s">
        <v>59</v>
      </c>
      <c r="B685" s="34">
        <f t="shared" ref="B685:K685" si="300">+B612*(1-$F$639)</f>
        <v>0.25</v>
      </c>
      <c r="C685" s="34">
        <f t="shared" si="300"/>
        <v>0.25</v>
      </c>
      <c r="D685" s="34">
        <f t="shared" si="300"/>
        <v>0.25</v>
      </c>
      <c r="E685" s="34">
        <f t="shared" si="300"/>
        <v>0.25</v>
      </c>
      <c r="F685" s="34">
        <f t="shared" si="300"/>
        <v>0.25</v>
      </c>
      <c r="G685" s="34">
        <f t="shared" si="300"/>
        <v>0.25</v>
      </c>
      <c r="H685" s="34">
        <f t="shared" si="300"/>
        <v>0.25</v>
      </c>
      <c r="I685" s="34">
        <f t="shared" si="300"/>
        <v>0.25</v>
      </c>
      <c r="J685" s="34">
        <f t="shared" si="300"/>
        <v>0.25</v>
      </c>
      <c r="K685" s="34">
        <f t="shared" si="300"/>
        <v>0.25</v>
      </c>
    </row>
    <row r="686" spans="1:11">
      <c r="A686" s="21" t="s">
        <v>32</v>
      </c>
      <c r="B686" s="34">
        <f t="shared" ref="B686:K686" si="301">+B613*(1-$F$639)</f>
        <v>4.4816666666666665</v>
      </c>
      <c r="C686" s="34">
        <f t="shared" si="301"/>
        <v>7.3166666666666664</v>
      </c>
      <c r="D686" s="34">
        <f t="shared" si="301"/>
        <v>4.6000000000000005</v>
      </c>
      <c r="E686" s="34">
        <f t="shared" si="301"/>
        <v>5.0649999999999995</v>
      </c>
      <c r="F686" s="34">
        <f t="shared" si="301"/>
        <v>5.4799999999999995</v>
      </c>
      <c r="G686" s="34">
        <f t="shared" si="301"/>
        <v>5.6383333333333336</v>
      </c>
      <c r="H686" s="34">
        <f t="shared" si="301"/>
        <v>5.7050000000000001</v>
      </c>
      <c r="I686" s="34">
        <f t="shared" si="301"/>
        <v>5.7050000000000001</v>
      </c>
      <c r="J686" s="34">
        <f t="shared" si="301"/>
        <v>5.7050000000000001</v>
      </c>
      <c r="K686" s="34">
        <f t="shared" si="301"/>
        <v>5.7050000000000001</v>
      </c>
    </row>
    <row r="687" spans="1:11">
      <c r="A687" s="21" t="s">
        <v>18</v>
      </c>
      <c r="B687" s="34">
        <f t="shared" ref="B687:K687" si="302">+B614*(1-$F$639)</f>
        <v>1.3611111111111109</v>
      </c>
      <c r="C687" s="34">
        <f t="shared" si="302"/>
        <v>1.9999999999999998</v>
      </c>
      <c r="D687" s="34">
        <f t="shared" si="302"/>
        <v>1.3611111111111109</v>
      </c>
      <c r="E687" s="34">
        <f t="shared" si="302"/>
        <v>0.72222222222222221</v>
      </c>
      <c r="F687" s="34">
        <f t="shared" si="302"/>
        <v>1.3611111111111109</v>
      </c>
      <c r="G687" s="34">
        <f t="shared" si="302"/>
        <v>1.3611111111111109</v>
      </c>
      <c r="H687" s="34">
        <f t="shared" si="302"/>
        <v>1.3611111111111109</v>
      </c>
      <c r="I687" s="34">
        <f t="shared" si="302"/>
        <v>1.3611111111111109</v>
      </c>
      <c r="J687" s="34">
        <f t="shared" si="302"/>
        <v>1.3611111111111109</v>
      </c>
      <c r="K687" s="34">
        <f t="shared" si="302"/>
        <v>1.3611111111111109</v>
      </c>
    </row>
    <row r="688" spans="1:11">
      <c r="A688" s="21" t="s">
        <v>34</v>
      </c>
      <c r="B688" s="34">
        <f t="shared" ref="B688:K688" si="303">+B615*(1-$F$639)</f>
        <v>1.0416666666666665</v>
      </c>
      <c r="C688" s="34">
        <f t="shared" si="303"/>
        <v>0.70833333333333326</v>
      </c>
      <c r="D688" s="34">
        <f t="shared" si="303"/>
        <v>0.33333333333333331</v>
      </c>
      <c r="E688" s="34">
        <f t="shared" si="303"/>
        <v>0.375</v>
      </c>
      <c r="F688" s="34">
        <f t="shared" si="303"/>
        <v>0.33333333333333331</v>
      </c>
      <c r="G688" s="34">
        <f t="shared" si="303"/>
        <v>0.375</v>
      </c>
      <c r="H688" s="34">
        <f t="shared" si="303"/>
        <v>0.70833333333333326</v>
      </c>
      <c r="I688" s="34">
        <f t="shared" si="303"/>
        <v>0.70833333333333326</v>
      </c>
      <c r="J688" s="34">
        <f t="shared" si="303"/>
        <v>0.70833333333333326</v>
      </c>
      <c r="K688" s="34">
        <f t="shared" si="303"/>
        <v>0.70833333333333326</v>
      </c>
    </row>
    <row r="689" spans="1:11">
      <c r="A689" s="21" t="s">
        <v>15</v>
      </c>
      <c r="B689" s="34">
        <f t="shared" ref="B689:K689" si="304">+B616*(1-$F$639)</f>
        <v>0.16666666666666666</v>
      </c>
      <c r="C689" s="34">
        <f t="shared" si="304"/>
        <v>0.33333333333333331</v>
      </c>
      <c r="D689" s="34">
        <f t="shared" si="304"/>
        <v>0.16666666666666666</v>
      </c>
      <c r="E689" s="34">
        <f t="shared" si="304"/>
        <v>0.33333333333333331</v>
      </c>
      <c r="F689" s="34">
        <f t="shared" si="304"/>
        <v>0.16666666666666666</v>
      </c>
      <c r="G689" s="34">
        <f t="shared" si="304"/>
        <v>0</v>
      </c>
      <c r="H689" s="34">
        <f t="shared" si="304"/>
        <v>0.16666666666666666</v>
      </c>
      <c r="I689" s="34">
        <f t="shared" si="304"/>
        <v>0.16666666666666666</v>
      </c>
      <c r="J689" s="34">
        <f t="shared" si="304"/>
        <v>0.16666666666666666</v>
      </c>
      <c r="K689" s="34">
        <f t="shared" si="304"/>
        <v>0.16666666666666666</v>
      </c>
    </row>
    <row r="690" spans="1:11">
      <c r="A690" s="21" t="s">
        <v>63</v>
      </c>
      <c r="B690" s="34">
        <f t="shared" ref="B690:K690" si="305">+B617*(1-$F$639)</f>
        <v>2.5041666666666669</v>
      </c>
      <c r="C690" s="34">
        <f t="shared" si="305"/>
        <v>1.8080555555555555</v>
      </c>
      <c r="D690" s="34">
        <f t="shared" si="305"/>
        <v>3.1197222222222223</v>
      </c>
      <c r="E690" s="34">
        <f t="shared" si="305"/>
        <v>2.4416666666666669</v>
      </c>
      <c r="F690" s="34">
        <f t="shared" si="305"/>
        <v>2.3358333333333334</v>
      </c>
      <c r="G690" s="34">
        <f t="shared" si="305"/>
        <v>2.2108333333333334</v>
      </c>
      <c r="H690" s="34">
        <f t="shared" si="305"/>
        <v>2.2108333333333334</v>
      </c>
      <c r="I690" s="34">
        <f t="shared" si="305"/>
        <v>2.2108333333333334</v>
      </c>
      <c r="J690" s="34">
        <f t="shared" si="305"/>
        <v>2.2108333333333334</v>
      </c>
      <c r="K690" s="34">
        <f t="shared" si="305"/>
        <v>2.2108333333333334</v>
      </c>
    </row>
    <row r="691" spans="1:11">
      <c r="A691" s="21" t="s">
        <v>29</v>
      </c>
      <c r="B691" s="34">
        <f t="shared" ref="B691:K691" si="306">+B618*(1-$F$639)</f>
        <v>0</v>
      </c>
      <c r="C691" s="34">
        <f t="shared" si="306"/>
        <v>0.41666666666666663</v>
      </c>
      <c r="D691" s="34">
        <f t="shared" si="306"/>
        <v>0.41666666666666663</v>
      </c>
      <c r="E691" s="34">
        <f t="shared" si="306"/>
        <v>0.41666666666666663</v>
      </c>
      <c r="F691" s="34">
        <f t="shared" si="306"/>
        <v>0.20833333333333331</v>
      </c>
      <c r="G691" s="34">
        <f t="shared" si="306"/>
        <v>0.625</v>
      </c>
      <c r="H691" s="34">
        <f t="shared" si="306"/>
        <v>0.625</v>
      </c>
      <c r="I691" s="34">
        <f t="shared" si="306"/>
        <v>0.625</v>
      </c>
      <c r="J691" s="34">
        <f t="shared" si="306"/>
        <v>0.625</v>
      </c>
      <c r="K691" s="34">
        <f t="shared" si="306"/>
        <v>0.625</v>
      </c>
    </row>
    <row r="692" spans="1:11">
      <c r="A692" s="21" t="s">
        <v>2</v>
      </c>
      <c r="B692" s="34">
        <f t="shared" ref="B692:K692" si="307">+B619*(1-$F$639)</f>
        <v>0.60000000000000009</v>
      </c>
      <c r="C692" s="34">
        <f t="shared" si="307"/>
        <v>0.4</v>
      </c>
      <c r="D692" s="34">
        <f t="shared" si="307"/>
        <v>0.60000000000000009</v>
      </c>
      <c r="E692" s="34">
        <f t="shared" si="307"/>
        <v>0.60000000000000009</v>
      </c>
      <c r="F692" s="34">
        <f t="shared" si="307"/>
        <v>0.2</v>
      </c>
      <c r="G692" s="34">
        <f t="shared" si="307"/>
        <v>0.2</v>
      </c>
      <c r="H692" s="34">
        <f t="shared" si="307"/>
        <v>0.2</v>
      </c>
      <c r="I692" s="34">
        <f t="shared" si="307"/>
        <v>0.2</v>
      </c>
      <c r="J692" s="34">
        <f t="shared" si="307"/>
        <v>0.2</v>
      </c>
      <c r="K692" s="34">
        <f t="shared" si="307"/>
        <v>0.2</v>
      </c>
    </row>
    <row r="693" spans="1:11">
      <c r="A693" s="21" t="s">
        <v>52</v>
      </c>
      <c r="B693" s="34">
        <f t="shared" ref="B693:K693" si="308">+B620*(1-$F$639)</f>
        <v>2.0833333333333335</v>
      </c>
      <c r="C693" s="34">
        <f t="shared" si="308"/>
        <v>1.2083333333333333</v>
      </c>
      <c r="D693" s="34">
        <f t="shared" si="308"/>
        <v>2.7916666666666665</v>
      </c>
      <c r="E693" s="34">
        <f t="shared" si="308"/>
        <v>4</v>
      </c>
      <c r="F693" s="34">
        <f t="shared" si="308"/>
        <v>1.5416666666666665</v>
      </c>
      <c r="G693" s="34">
        <f t="shared" si="308"/>
        <v>2.7916666666666665</v>
      </c>
      <c r="H693" s="34">
        <f t="shared" si="308"/>
        <v>3.125</v>
      </c>
      <c r="I693" s="34">
        <f t="shared" si="308"/>
        <v>3.125</v>
      </c>
      <c r="J693" s="34">
        <f t="shared" si="308"/>
        <v>3.125</v>
      </c>
      <c r="K693" s="34">
        <f t="shared" si="308"/>
        <v>3.125</v>
      </c>
    </row>
    <row r="694" spans="1:11">
      <c r="A694" s="21" t="s">
        <v>42</v>
      </c>
      <c r="B694" s="34">
        <f t="shared" ref="B694:K694" si="309">+B621*(1-$F$639)</f>
        <v>3.05</v>
      </c>
      <c r="C694" s="34">
        <f t="shared" si="309"/>
        <v>3.0249999999999999</v>
      </c>
      <c r="D694" s="34">
        <f t="shared" si="309"/>
        <v>3.2583333333333333</v>
      </c>
      <c r="E694" s="34">
        <f t="shared" si="309"/>
        <v>2.1</v>
      </c>
      <c r="F694" s="34">
        <f t="shared" si="309"/>
        <v>3.7666666666666666</v>
      </c>
      <c r="G694" s="34">
        <f t="shared" si="309"/>
        <v>3.2</v>
      </c>
      <c r="H694" s="34">
        <f t="shared" si="309"/>
        <v>3.2</v>
      </c>
      <c r="I694" s="34">
        <f t="shared" si="309"/>
        <v>3.2</v>
      </c>
      <c r="J694" s="34">
        <f t="shared" si="309"/>
        <v>3.2</v>
      </c>
      <c r="K694" s="34">
        <f t="shared" si="309"/>
        <v>3.2</v>
      </c>
    </row>
    <row r="695" spans="1:11">
      <c r="A695" s="21" t="s">
        <v>40</v>
      </c>
      <c r="B695" s="34">
        <f t="shared" ref="B695:K695" si="310">+B622*(1-$F$639)</f>
        <v>2.0499999999999998</v>
      </c>
      <c r="C695" s="34">
        <f t="shared" si="310"/>
        <v>3.1666666666666665</v>
      </c>
      <c r="D695" s="34">
        <f t="shared" si="310"/>
        <v>2.0499999999999998</v>
      </c>
      <c r="E695" s="34">
        <f t="shared" si="310"/>
        <v>2.1166666666666667</v>
      </c>
      <c r="F695" s="34">
        <f t="shared" si="310"/>
        <v>1.6166666666666667</v>
      </c>
      <c r="G695" s="34">
        <f t="shared" si="310"/>
        <v>1.3666666666666667</v>
      </c>
      <c r="H695" s="34">
        <f t="shared" si="310"/>
        <v>1.3666666666666667</v>
      </c>
      <c r="I695" s="34">
        <f t="shared" si="310"/>
        <v>1.3666666666666667</v>
      </c>
      <c r="J695" s="34">
        <f t="shared" si="310"/>
        <v>1.3666666666666667</v>
      </c>
      <c r="K695" s="34">
        <f t="shared" si="310"/>
        <v>1.3666666666666667</v>
      </c>
    </row>
    <row r="696" spans="1:11">
      <c r="A696" s="21" t="s">
        <v>60</v>
      </c>
      <c r="B696" s="34">
        <f t="shared" ref="B696:K696" si="311">+B623*(1-$F$639)</f>
        <v>3.538095238095238</v>
      </c>
      <c r="C696" s="34">
        <f t="shared" si="311"/>
        <v>3.4535714285714283</v>
      </c>
      <c r="D696" s="34">
        <f t="shared" si="311"/>
        <v>2.2797619047619047</v>
      </c>
      <c r="E696" s="34">
        <f t="shared" si="311"/>
        <v>4.3678571428571429</v>
      </c>
      <c r="F696" s="34">
        <f t="shared" si="311"/>
        <v>3.1011904761904758</v>
      </c>
      <c r="G696" s="34">
        <f t="shared" si="311"/>
        <v>4.4821428571428577</v>
      </c>
      <c r="H696" s="34">
        <f t="shared" si="311"/>
        <v>4.4821428571428577</v>
      </c>
      <c r="I696" s="34">
        <f t="shared" si="311"/>
        <v>4.4821428571428577</v>
      </c>
      <c r="J696" s="34">
        <f t="shared" si="311"/>
        <v>4.4821428571428577</v>
      </c>
      <c r="K696" s="34">
        <f t="shared" si="311"/>
        <v>4.4821428571428577</v>
      </c>
    </row>
    <row r="697" spans="1:11">
      <c r="A697" s="21" t="s">
        <v>21</v>
      </c>
      <c r="B697" s="34">
        <f t="shared" ref="B697:K697" si="312">+B624*(1-$F$639)</f>
        <v>60.795728094478996</v>
      </c>
      <c r="C697" s="34">
        <f t="shared" si="312"/>
        <v>64.487969680425877</v>
      </c>
      <c r="D697" s="34">
        <f t="shared" si="312"/>
        <v>68.691915914822971</v>
      </c>
      <c r="E697" s="34">
        <f t="shared" si="312"/>
        <v>67.215932702519808</v>
      </c>
      <c r="F697" s="34">
        <f t="shared" si="312"/>
        <v>67.530825579624533</v>
      </c>
      <c r="G697" s="34">
        <f t="shared" si="312"/>
        <v>67.392333432814866</v>
      </c>
      <c r="H697" s="34">
        <f t="shared" si="312"/>
        <v>67.192312532982058</v>
      </c>
      <c r="I697" s="34">
        <f t="shared" si="312"/>
        <v>67.192312532982058</v>
      </c>
      <c r="J697" s="34">
        <f t="shared" si="312"/>
        <v>67.192312532982058</v>
      </c>
      <c r="K697" s="34">
        <f t="shared" si="312"/>
        <v>67.192312532982058</v>
      </c>
    </row>
    <row r="698" spans="1:11">
      <c r="A698" s="21" t="s">
        <v>51</v>
      </c>
      <c r="B698" s="34">
        <f t="shared" ref="B698:K698" si="313">+B625*(1-$F$639)</f>
        <v>0.52083333333333326</v>
      </c>
      <c r="C698" s="34">
        <f t="shared" si="313"/>
        <v>0.72916666666666663</v>
      </c>
      <c r="D698" s="34">
        <f t="shared" si="313"/>
        <v>0.875</v>
      </c>
      <c r="E698" s="34">
        <f t="shared" si="313"/>
        <v>0.70833333333333326</v>
      </c>
      <c r="F698" s="34">
        <f t="shared" si="313"/>
        <v>0.52083333333333326</v>
      </c>
      <c r="G698" s="34">
        <f t="shared" si="313"/>
        <v>0.16666666666666666</v>
      </c>
      <c r="H698" s="34">
        <f t="shared" si="313"/>
        <v>0</v>
      </c>
      <c r="I698" s="34">
        <f t="shared" si="313"/>
        <v>0</v>
      </c>
      <c r="J698" s="34">
        <f t="shared" si="313"/>
        <v>0</v>
      </c>
      <c r="K698" s="34">
        <f t="shared" si="313"/>
        <v>0</v>
      </c>
    </row>
    <row r="699" spans="1:11">
      <c r="A699" s="21" t="s">
        <v>73</v>
      </c>
      <c r="B699" s="34">
        <f t="shared" ref="B699:K699" si="314">+B626*(1-$F$639)</f>
        <v>14.831578947368419</v>
      </c>
      <c r="C699" s="34">
        <f t="shared" si="314"/>
        <v>16.886842105263156</v>
      </c>
      <c r="D699" s="34">
        <f t="shared" si="314"/>
        <v>15.749999999999998</v>
      </c>
      <c r="E699" s="34">
        <f t="shared" si="314"/>
        <v>16.268421052631577</v>
      </c>
      <c r="F699" s="34">
        <f t="shared" si="314"/>
        <v>12.776315789473683</v>
      </c>
      <c r="G699" s="34">
        <f t="shared" si="314"/>
        <v>9.4026315789473678</v>
      </c>
      <c r="H699" s="34">
        <f t="shared" si="314"/>
        <v>9.0026315789473674</v>
      </c>
      <c r="I699" s="34">
        <f t="shared" si="314"/>
        <v>9.0026315789473674</v>
      </c>
      <c r="J699" s="34">
        <f t="shared" si="314"/>
        <v>9.0026315789473674</v>
      </c>
      <c r="K699" s="34">
        <f t="shared" si="314"/>
        <v>9.0026315789473674</v>
      </c>
    </row>
    <row r="700" spans="1:11">
      <c r="A700" s="21" t="s">
        <v>17</v>
      </c>
      <c r="B700" s="34">
        <f t="shared" ref="B700:K700" si="315">+B627*(1-$F$639)</f>
        <v>1.1888888888888891</v>
      </c>
      <c r="C700" s="34">
        <f t="shared" si="315"/>
        <v>1.088888888888889</v>
      </c>
      <c r="D700" s="34">
        <f t="shared" si="315"/>
        <v>1.088888888888889</v>
      </c>
      <c r="E700" s="34">
        <f t="shared" si="315"/>
        <v>1.088888888888889</v>
      </c>
      <c r="F700" s="34">
        <f t="shared" si="315"/>
        <v>1.088888888888889</v>
      </c>
      <c r="G700" s="34">
        <f t="shared" si="315"/>
        <v>1.088888888888889</v>
      </c>
      <c r="H700" s="34">
        <f t="shared" si="315"/>
        <v>1.088888888888889</v>
      </c>
      <c r="I700" s="34">
        <f t="shared" si="315"/>
        <v>1.088888888888889</v>
      </c>
      <c r="J700" s="34">
        <f t="shared" si="315"/>
        <v>1.088888888888889</v>
      </c>
      <c r="K700" s="34">
        <f t="shared" si="315"/>
        <v>1.088888888888889</v>
      </c>
    </row>
    <row r="701" spans="1:11">
      <c r="A701" s="21" t="s">
        <v>27</v>
      </c>
      <c r="B701" s="34">
        <f t="shared" ref="B701:K701" si="316">+B628*(1-$F$639)</f>
        <v>1.9433333333333331</v>
      </c>
      <c r="C701" s="34">
        <f t="shared" si="316"/>
        <v>1.0366666666666666</v>
      </c>
      <c r="D701" s="34">
        <f t="shared" si="316"/>
        <v>1.24</v>
      </c>
      <c r="E701" s="34">
        <f t="shared" si="316"/>
        <v>1.4066666666666665</v>
      </c>
      <c r="F701" s="34">
        <f t="shared" si="316"/>
        <v>1.4066666666666665</v>
      </c>
      <c r="G701" s="34">
        <f t="shared" si="316"/>
        <v>1.4066666666666665</v>
      </c>
      <c r="H701" s="34">
        <f t="shared" si="316"/>
        <v>1.4066666666666665</v>
      </c>
      <c r="I701" s="34">
        <f t="shared" si="316"/>
        <v>1.4066666666666665</v>
      </c>
      <c r="J701" s="34">
        <f t="shared" si="316"/>
        <v>1.4066666666666665</v>
      </c>
      <c r="K701" s="34">
        <f t="shared" si="316"/>
        <v>1.4066666666666665</v>
      </c>
    </row>
    <row r="702" spans="1:11">
      <c r="A702" s="21" t="s">
        <v>44</v>
      </c>
      <c r="B702" s="34">
        <f t="shared" ref="B702:K702" si="317">+B629*(1-$F$639)</f>
        <v>0.4</v>
      </c>
      <c r="C702" s="34">
        <f t="shared" si="317"/>
        <v>0.4</v>
      </c>
      <c r="D702" s="34">
        <f t="shared" si="317"/>
        <v>0.4</v>
      </c>
      <c r="E702" s="34">
        <f t="shared" si="317"/>
        <v>0.2</v>
      </c>
      <c r="F702" s="34">
        <f t="shared" si="317"/>
        <v>0.2</v>
      </c>
      <c r="G702" s="34">
        <f t="shared" si="317"/>
        <v>0.2</v>
      </c>
      <c r="H702" s="34">
        <f t="shared" si="317"/>
        <v>0.2</v>
      </c>
      <c r="I702" s="34">
        <f t="shared" si="317"/>
        <v>0.2</v>
      </c>
      <c r="J702" s="34">
        <f t="shared" si="317"/>
        <v>0.2</v>
      </c>
      <c r="K702" s="34">
        <f t="shared" si="317"/>
        <v>0.2</v>
      </c>
    </row>
    <row r="703" spans="1:11">
      <c r="A703" s="21" t="s">
        <v>54</v>
      </c>
      <c r="B703" s="34">
        <f t="shared" ref="B703:K703" si="318">+B630*(1-$F$639)</f>
        <v>0.33333333333333331</v>
      </c>
      <c r="C703" s="34">
        <f t="shared" si="318"/>
        <v>0.33333333333333331</v>
      </c>
      <c r="D703" s="34">
        <f t="shared" si="318"/>
        <v>0.33333333333333331</v>
      </c>
      <c r="E703" s="34">
        <f t="shared" si="318"/>
        <v>0.33333333333333331</v>
      </c>
      <c r="F703" s="34">
        <f t="shared" si="318"/>
        <v>0.5</v>
      </c>
      <c r="G703" s="34">
        <f t="shared" si="318"/>
        <v>0.16666666666666666</v>
      </c>
      <c r="H703" s="34">
        <f t="shared" si="318"/>
        <v>0.33333333333333331</v>
      </c>
      <c r="I703" s="34">
        <f t="shared" si="318"/>
        <v>0.33333333333333331</v>
      </c>
      <c r="J703" s="34">
        <f t="shared" si="318"/>
        <v>0.33333333333333331</v>
      </c>
      <c r="K703" s="34">
        <f t="shared" si="318"/>
        <v>0.33333333333333331</v>
      </c>
    </row>
    <row r="704" spans="1:11">
      <c r="A704" s="21" t="s">
        <v>3</v>
      </c>
      <c r="B704" s="34">
        <f t="shared" ref="B704:K704" si="319">+B631*(1-$F$639)</f>
        <v>3.7966666666666673</v>
      </c>
      <c r="C704" s="34">
        <f t="shared" si="319"/>
        <v>2.8141666666666669</v>
      </c>
      <c r="D704" s="34">
        <f t="shared" si="319"/>
        <v>3.5566666666666675</v>
      </c>
      <c r="E704" s="34">
        <f t="shared" si="319"/>
        <v>3.581666666666667</v>
      </c>
      <c r="F704" s="34">
        <f t="shared" si="319"/>
        <v>3.7150000000000003</v>
      </c>
      <c r="G704" s="34">
        <f t="shared" si="319"/>
        <v>3.7150000000000003</v>
      </c>
      <c r="H704" s="34">
        <f t="shared" si="319"/>
        <v>3.7150000000000003</v>
      </c>
      <c r="I704" s="34">
        <f t="shared" si="319"/>
        <v>3.7150000000000003</v>
      </c>
      <c r="J704" s="34">
        <f t="shared" si="319"/>
        <v>3.7150000000000003</v>
      </c>
      <c r="K704" s="34">
        <f t="shared" si="319"/>
        <v>3.7150000000000003</v>
      </c>
    </row>
    <row r="705" spans="1:11">
      <c r="A705" s="21" t="s">
        <v>1</v>
      </c>
      <c r="B705" s="34">
        <f t="shared" ref="B705:K705" si="320">+B632*(1-$F$639)</f>
        <v>19.835584886128366</v>
      </c>
      <c r="C705" s="34">
        <f t="shared" si="320"/>
        <v>18.584912008281574</v>
      </c>
      <c r="D705" s="34">
        <f t="shared" si="320"/>
        <v>22.358747412008281</v>
      </c>
      <c r="E705" s="34">
        <f t="shared" si="320"/>
        <v>22.556392339544512</v>
      </c>
      <c r="F705" s="34">
        <f t="shared" si="320"/>
        <v>15.601009316770186</v>
      </c>
      <c r="G705" s="34">
        <f t="shared" si="320"/>
        <v>13.713768115942029</v>
      </c>
      <c r="H705" s="34">
        <f t="shared" si="320"/>
        <v>13.604037267080745</v>
      </c>
      <c r="I705" s="34">
        <f t="shared" si="320"/>
        <v>13.604037267080745</v>
      </c>
      <c r="J705" s="34">
        <f t="shared" si="320"/>
        <v>13.604037267080745</v>
      </c>
      <c r="K705" s="34">
        <f t="shared" si="320"/>
        <v>13.604037267080745</v>
      </c>
    </row>
    <row r="706" spans="1:11">
      <c r="A706" s="21" t="s">
        <v>68</v>
      </c>
      <c r="B706" s="34">
        <v>0</v>
      </c>
      <c r="C706" s="34">
        <v>0</v>
      </c>
      <c r="D706" s="34">
        <v>0</v>
      </c>
      <c r="E706" s="34">
        <v>0</v>
      </c>
      <c r="F706" s="34">
        <v>0</v>
      </c>
      <c r="G706" s="34">
        <v>0</v>
      </c>
      <c r="H706" s="34">
        <v>0</v>
      </c>
      <c r="I706" s="34">
        <v>0</v>
      </c>
      <c r="J706" s="34">
        <v>0</v>
      </c>
      <c r="K706" s="34">
        <v>0</v>
      </c>
    </row>
  </sheetData>
  <phoneticPr fontId="16" type="noConversion"/>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R156"/>
  <sheetViews>
    <sheetView topLeftCell="A74" workbookViewId="0">
      <selection activeCell="K81" sqref="K81"/>
    </sheetView>
  </sheetViews>
  <sheetFormatPr defaultRowHeight="15"/>
  <cols>
    <col min="1" max="1" width="14.5703125" customWidth="1"/>
    <col min="2" max="2" width="40.7109375" customWidth="1"/>
    <col min="3" max="3" width="10.85546875" customWidth="1"/>
    <col min="4" max="4" width="10.42578125" customWidth="1"/>
    <col min="5" max="5" width="10.7109375" customWidth="1"/>
    <col min="6" max="6" width="10.28515625" customWidth="1"/>
    <col min="7" max="7" width="10.5703125" customWidth="1"/>
    <col min="13" max="18" width="11.28515625" style="40" customWidth="1"/>
  </cols>
  <sheetData>
    <row r="1" spans="1:12">
      <c r="A1" t="s">
        <v>88</v>
      </c>
      <c r="D1">
        <f>+'scenarijų aprašai'!$E$10</f>
        <v>1</v>
      </c>
    </row>
    <row r="3" spans="1:12">
      <c r="B3" s="1" t="s">
        <v>0</v>
      </c>
      <c r="C3">
        <v>2019</v>
      </c>
      <c r="D3">
        <v>2020</v>
      </c>
      <c r="E3">
        <v>2021</v>
      </c>
      <c r="F3">
        <v>2022</v>
      </c>
      <c r="G3">
        <v>2023</v>
      </c>
      <c r="H3">
        <v>2024</v>
      </c>
      <c r="I3">
        <v>2025</v>
      </c>
      <c r="J3">
        <v>2026</v>
      </c>
      <c r="K3">
        <v>2027</v>
      </c>
      <c r="L3">
        <v>2028</v>
      </c>
    </row>
    <row r="4" spans="1:12">
      <c r="B4" t="s">
        <v>37</v>
      </c>
      <c r="C4" s="2">
        <f t="shared" ref="C4:C35" si="0">CHOOSE($D$1,J79,K79,L79)</f>
        <v>4.5833333333333339</v>
      </c>
      <c r="D4" s="2">
        <f>+$C4</f>
        <v>4.5833333333333339</v>
      </c>
      <c r="E4" s="2">
        <f t="shared" ref="E4:L19" si="1">+$C4</f>
        <v>4.5833333333333339</v>
      </c>
      <c r="F4" s="2">
        <f t="shared" si="1"/>
        <v>4.5833333333333339</v>
      </c>
      <c r="G4" s="2">
        <f t="shared" si="1"/>
        <v>4.5833333333333339</v>
      </c>
      <c r="H4" s="2">
        <f t="shared" si="1"/>
        <v>4.5833333333333339</v>
      </c>
      <c r="I4" s="2">
        <f t="shared" si="1"/>
        <v>4.5833333333333339</v>
      </c>
      <c r="J4" s="2">
        <f t="shared" si="1"/>
        <v>4.5833333333333339</v>
      </c>
      <c r="K4" s="2">
        <f t="shared" si="1"/>
        <v>4.5833333333333339</v>
      </c>
      <c r="L4" s="2">
        <f t="shared" si="1"/>
        <v>4.5833333333333339</v>
      </c>
    </row>
    <row r="5" spans="1:12">
      <c r="B5" t="s">
        <v>11</v>
      </c>
      <c r="C5" s="2">
        <f t="shared" si="0"/>
        <v>0.5</v>
      </c>
      <c r="D5" s="2">
        <f t="shared" ref="D5:L36" si="2">+$C5</f>
        <v>0.5</v>
      </c>
      <c r="E5" s="2">
        <f t="shared" si="1"/>
        <v>0.5</v>
      </c>
      <c r="F5" s="2">
        <f t="shared" si="1"/>
        <v>0.5</v>
      </c>
      <c r="G5" s="2">
        <f t="shared" si="1"/>
        <v>0.5</v>
      </c>
      <c r="H5" s="2">
        <f t="shared" si="1"/>
        <v>0.5</v>
      </c>
      <c r="I5" s="2">
        <f t="shared" si="1"/>
        <v>0.5</v>
      </c>
      <c r="J5" s="2">
        <f t="shared" si="1"/>
        <v>0.5</v>
      </c>
      <c r="K5" s="2">
        <f t="shared" si="1"/>
        <v>0.5</v>
      </c>
      <c r="L5" s="2">
        <f t="shared" si="1"/>
        <v>0.5</v>
      </c>
    </row>
    <row r="6" spans="1:12">
      <c r="B6" t="s">
        <v>25</v>
      </c>
      <c r="C6" s="2">
        <f t="shared" si="0"/>
        <v>11.125</v>
      </c>
      <c r="D6" s="2">
        <f t="shared" si="2"/>
        <v>11.125</v>
      </c>
      <c r="E6" s="2">
        <f t="shared" si="1"/>
        <v>11.125</v>
      </c>
      <c r="F6" s="2">
        <f t="shared" si="1"/>
        <v>11.125</v>
      </c>
      <c r="G6" s="2">
        <f t="shared" si="1"/>
        <v>11.125</v>
      </c>
      <c r="H6" s="2">
        <f t="shared" si="1"/>
        <v>11.125</v>
      </c>
      <c r="I6" s="2">
        <f t="shared" si="1"/>
        <v>11.125</v>
      </c>
      <c r="J6" s="2">
        <f t="shared" si="1"/>
        <v>11.125</v>
      </c>
      <c r="K6" s="2">
        <f t="shared" si="1"/>
        <v>11.125</v>
      </c>
      <c r="L6" s="2">
        <f t="shared" si="1"/>
        <v>11.125</v>
      </c>
    </row>
    <row r="7" spans="1:12">
      <c r="B7" t="s">
        <v>13</v>
      </c>
      <c r="C7" s="2">
        <f t="shared" si="0"/>
        <v>17.75</v>
      </c>
      <c r="D7" s="2">
        <f t="shared" si="2"/>
        <v>17.75</v>
      </c>
      <c r="E7" s="2">
        <f t="shared" si="1"/>
        <v>17.75</v>
      </c>
      <c r="F7" s="2">
        <f t="shared" si="1"/>
        <v>17.75</v>
      </c>
      <c r="G7" s="2">
        <f t="shared" si="1"/>
        <v>17.75</v>
      </c>
      <c r="H7" s="2">
        <f t="shared" si="1"/>
        <v>17.75</v>
      </c>
      <c r="I7" s="2">
        <f t="shared" si="1"/>
        <v>17.75</v>
      </c>
      <c r="J7" s="2">
        <f t="shared" si="1"/>
        <v>17.75</v>
      </c>
      <c r="K7" s="2">
        <f t="shared" si="1"/>
        <v>17.75</v>
      </c>
      <c r="L7" s="2">
        <f t="shared" si="1"/>
        <v>17.75</v>
      </c>
    </row>
    <row r="8" spans="1:12">
      <c r="B8" t="s">
        <v>33</v>
      </c>
      <c r="C8" s="2">
        <f t="shared" si="0"/>
        <v>1.6666666666666665</v>
      </c>
      <c r="D8" s="2">
        <f t="shared" si="2"/>
        <v>1.6666666666666665</v>
      </c>
      <c r="E8" s="2">
        <f t="shared" si="1"/>
        <v>1.6666666666666665</v>
      </c>
      <c r="F8" s="2">
        <f t="shared" si="1"/>
        <v>1.6666666666666665</v>
      </c>
      <c r="G8" s="2">
        <f t="shared" si="1"/>
        <v>1.6666666666666665</v>
      </c>
      <c r="H8" s="2">
        <f t="shared" si="1"/>
        <v>1.6666666666666665</v>
      </c>
      <c r="I8" s="2">
        <f t="shared" si="1"/>
        <v>1.6666666666666665</v>
      </c>
      <c r="J8" s="2">
        <f t="shared" si="1"/>
        <v>1.6666666666666665</v>
      </c>
      <c r="K8" s="2">
        <f t="shared" si="1"/>
        <v>1.6666666666666665</v>
      </c>
      <c r="L8" s="2">
        <f t="shared" si="1"/>
        <v>1.6666666666666665</v>
      </c>
    </row>
    <row r="9" spans="1:12">
      <c r="B9" t="s">
        <v>58</v>
      </c>
      <c r="C9" s="2">
        <f t="shared" si="0"/>
        <v>14.375</v>
      </c>
      <c r="D9" s="2">
        <f t="shared" si="2"/>
        <v>14.375</v>
      </c>
      <c r="E9" s="2">
        <f t="shared" si="1"/>
        <v>14.375</v>
      </c>
      <c r="F9" s="2">
        <f t="shared" si="1"/>
        <v>14.375</v>
      </c>
      <c r="G9" s="2">
        <f t="shared" si="1"/>
        <v>14.375</v>
      </c>
      <c r="H9" s="2">
        <f t="shared" si="1"/>
        <v>14.375</v>
      </c>
      <c r="I9" s="2">
        <f t="shared" si="1"/>
        <v>14.375</v>
      </c>
      <c r="J9" s="2">
        <f t="shared" si="1"/>
        <v>14.375</v>
      </c>
      <c r="K9" s="2">
        <f t="shared" si="1"/>
        <v>14.375</v>
      </c>
      <c r="L9" s="2">
        <f t="shared" si="1"/>
        <v>14.375</v>
      </c>
    </row>
    <row r="10" spans="1:12">
      <c r="B10" t="s">
        <v>14</v>
      </c>
      <c r="C10" s="2">
        <f t="shared" si="0"/>
        <v>8.125</v>
      </c>
      <c r="D10" s="2">
        <f t="shared" si="2"/>
        <v>8.125</v>
      </c>
      <c r="E10" s="2">
        <f t="shared" si="1"/>
        <v>8.125</v>
      </c>
      <c r="F10" s="2">
        <f t="shared" si="1"/>
        <v>8.125</v>
      </c>
      <c r="G10" s="2">
        <f t="shared" si="1"/>
        <v>8.125</v>
      </c>
      <c r="H10" s="2">
        <f t="shared" si="1"/>
        <v>8.125</v>
      </c>
      <c r="I10" s="2">
        <f t="shared" si="1"/>
        <v>8.125</v>
      </c>
      <c r="J10" s="2">
        <f t="shared" si="1"/>
        <v>8.125</v>
      </c>
      <c r="K10" s="2">
        <f t="shared" si="1"/>
        <v>8.125</v>
      </c>
      <c r="L10" s="2">
        <f t="shared" si="1"/>
        <v>8.125</v>
      </c>
    </row>
    <row r="11" spans="1:12">
      <c r="B11" t="s">
        <v>5</v>
      </c>
      <c r="C11" s="2">
        <f t="shared" si="0"/>
        <v>5.75</v>
      </c>
      <c r="D11" s="2">
        <f t="shared" si="2"/>
        <v>5.75</v>
      </c>
      <c r="E11" s="2">
        <f t="shared" si="1"/>
        <v>5.75</v>
      </c>
      <c r="F11" s="2">
        <f t="shared" si="1"/>
        <v>5.75</v>
      </c>
      <c r="G11" s="2">
        <f t="shared" si="1"/>
        <v>5.75</v>
      </c>
      <c r="H11" s="2">
        <f t="shared" si="1"/>
        <v>5.75</v>
      </c>
      <c r="I11" s="2">
        <f t="shared" si="1"/>
        <v>5.75</v>
      </c>
      <c r="J11" s="2">
        <f t="shared" si="1"/>
        <v>5.75</v>
      </c>
      <c r="K11" s="2">
        <f t="shared" si="1"/>
        <v>5.75</v>
      </c>
      <c r="L11" s="2">
        <f t="shared" si="1"/>
        <v>5.75</v>
      </c>
    </row>
    <row r="12" spans="1:12">
      <c r="B12" t="s">
        <v>30</v>
      </c>
      <c r="C12" s="2">
        <f t="shared" si="0"/>
        <v>0.25</v>
      </c>
      <c r="D12" s="2">
        <f t="shared" si="2"/>
        <v>0.25</v>
      </c>
      <c r="E12" s="2">
        <f t="shared" si="1"/>
        <v>0.25</v>
      </c>
      <c r="F12" s="2">
        <f t="shared" si="1"/>
        <v>0.25</v>
      </c>
      <c r="G12" s="2">
        <f t="shared" si="1"/>
        <v>0.25</v>
      </c>
      <c r="H12" s="2">
        <f t="shared" si="1"/>
        <v>0.25</v>
      </c>
      <c r="I12" s="2">
        <f t="shared" si="1"/>
        <v>0.25</v>
      </c>
      <c r="J12" s="2">
        <f t="shared" si="1"/>
        <v>0.25</v>
      </c>
      <c r="K12" s="2">
        <f t="shared" si="1"/>
        <v>0.25</v>
      </c>
      <c r="L12" s="2">
        <f t="shared" si="1"/>
        <v>0.25</v>
      </c>
    </row>
    <row r="13" spans="1:12">
      <c r="B13" t="s">
        <v>19</v>
      </c>
      <c r="C13" s="2">
        <f t="shared" si="0"/>
        <v>1.875</v>
      </c>
      <c r="D13" s="2">
        <f t="shared" si="2"/>
        <v>1.875</v>
      </c>
      <c r="E13" s="2">
        <f t="shared" si="1"/>
        <v>1.875</v>
      </c>
      <c r="F13" s="2">
        <f t="shared" si="1"/>
        <v>1.875</v>
      </c>
      <c r="G13" s="2">
        <f t="shared" si="1"/>
        <v>1.875</v>
      </c>
      <c r="H13" s="2">
        <f t="shared" si="1"/>
        <v>1.875</v>
      </c>
      <c r="I13" s="2">
        <f t="shared" si="1"/>
        <v>1.875</v>
      </c>
      <c r="J13" s="2">
        <f t="shared" si="1"/>
        <v>1.875</v>
      </c>
      <c r="K13" s="2">
        <f t="shared" si="1"/>
        <v>1.875</v>
      </c>
      <c r="L13" s="2">
        <f t="shared" si="1"/>
        <v>1.875</v>
      </c>
    </row>
    <row r="14" spans="1:12">
      <c r="B14" t="s">
        <v>20</v>
      </c>
      <c r="C14" s="2">
        <f t="shared" si="0"/>
        <v>3.5416666666666665</v>
      </c>
      <c r="D14" s="2">
        <f t="shared" si="2"/>
        <v>3.5416666666666665</v>
      </c>
      <c r="E14" s="2">
        <f t="shared" si="1"/>
        <v>3.5416666666666665</v>
      </c>
      <c r="F14" s="2">
        <f t="shared" si="1"/>
        <v>3.5416666666666665</v>
      </c>
      <c r="G14" s="2">
        <f t="shared" si="1"/>
        <v>3.5416666666666665</v>
      </c>
      <c r="H14" s="2">
        <f t="shared" si="1"/>
        <v>3.5416666666666665</v>
      </c>
      <c r="I14" s="2">
        <f t="shared" si="1"/>
        <v>3.5416666666666665</v>
      </c>
      <c r="J14" s="2">
        <f t="shared" si="1"/>
        <v>3.5416666666666665</v>
      </c>
      <c r="K14" s="2">
        <f t="shared" si="1"/>
        <v>3.5416666666666665</v>
      </c>
      <c r="L14" s="2">
        <f t="shared" si="1"/>
        <v>3.5416666666666665</v>
      </c>
    </row>
    <row r="15" spans="1:12">
      <c r="B15" t="s">
        <v>64</v>
      </c>
      <c r="C15" s="2">
        <f t="shared" si="0"/>
        <v>1.25</v>
      </c>
      <c r="D15" s="2">
        <f t="shared" si="2"/>
        <v>1.25</v>
      </c>
      <c r="E15" s="2">
        <f t="shared" si="1"/>
        <v>1.25</v>
      </c>
      <c r="F15" s="2">
        <f t="shared" si="1"/>
        <v>1.25</v>
      </c>
      <c r="G15" s="2">
        <f t="shared" si="1"/>
        <v>1.25</v>
      </c>
      <c r="H15" s="2">
        <f t="shared" si="1"/>
        <v>1.25</v>
      </c>
      <c r="I15" s="2">
        <f t="shared" si="1"/>
        <v>1.25</v>
      </c>
      <c r="J15" s="2">
        <f t="shared" si="1"/>
        <v>1.25</v>
      </c>
      <c r="K15" s="2">
        <f t="shared" si="1"/>
        <v>1.25</v>
      </c>
      <c r="L15" s="2">
        <f t="shared" si="1"/>
        <v>1.25</v>
      </c>
    </row>
    <row r="16" spans="1:12">
      <c r="B16" t="s">
        <v>71</v>
      </c>
      <c r="C16" s="2">
        <f t="shared" si="0"/>
        <v>0.75</v>
      </c>
      <c r="D16" s="2">
        <f t="shared" si="2"/>
        <v>0.75</v>
      </c>
      <c r="E16" s="2">
        <f t="shared" si="1"/>
        <v>0.75</v>
      </c>
      <c r="F16" s="2">
        <f t="shared" si="1"/>
        <v>0.75</v>
      </c>
      <c r="G16" s="2">
        <f t="shared" si="1"/>
        <v>0.75</v>
      </c>
      <c r="H16" s="2">
        <f t="shared" si="1"/>
        <v>0.75</v>
      </c>
      <c r="I16" s="2">
        <f t="shared" si="1"/>
        <v>0.75</v>
      </c>
      <c r="J16" s="2">
        <f t="shared" si="1"/>
        <v>0.75</v>
      </c>
      <c r="K16" s="2">
        <f t="shared" si="1"/>
        <v>0.75</v>
      </c>
      <c r="L16" s="2">
        <f t="shared" si="1"/>
        <v>0.75</v>
      </c>
    </row>
    <row r="17" spans="2:12">
      <c r="B17" t="s">
        <v>50</v>
      </c>
      <c r="C17" s="2">
        <f t="shared" si="0"/>
        <v>1.25</v>
      </c>
      <c r="D17" s="2">
        <f t="shared" si="2"/>
        <v>1.25</v>
      </c>
      <c r="E17" s="2">
        <f t="shared" si="1"/>
        <v>1.25</v>
      </c>
      <c r="F17" s="2">
        <f t="shared" si="1"/>
        <v>1.25</v>
      </c>
      <c r="G17" s="2">
        <f t="shared" si="1"/>
        <v>1.25</v>
      </c>
      <c r="H17" s="2">
        <f t="shared" si="1"/>
        <v>1.25</v>
      </c>
      <c r="I17" s="2">
        <f t="shared" si="1"/>
        <v>1.25</v>
      </c>
      <c r="J17" s="2">
        <f t="shared" si="1"/>
        <v>1.25</v>
      </c>
      <c r="K17" s="2">
        <f t="shared" si="1"/>
        <v>1.25</v>
      </c>
      <c r="L17" s="2">
        <f t="shared" si="1"/>
        <v>1.25</v>
      </c>
    </row>
    <row r="18" spans="2:12">
      <c r="B18" t="s">
        <v>7</v>
      </c>
      <c r="C18" s="2">
        <f t="shared" si="0"/>
        <v>2.25</v>
      </c>
      <c r="D18" s="2">
        <f t="shared" si="2"/>
        <v>2.25</v>
      </c>
      <c r="E18" s="2">
        <f t="shared" si="1"/>
        <v>2.25</v>
      </c>
      <c r="F18" s="2">
        <f t="shared" si="1"/>
        <v>2.25</v>
      </c>
      <c r="G18" s="2">
        <f t="shared" si="1"/>
        <v>2.25</v>
      </c>
      <c r="H18" s="2">
        <f t="shared" si="1"/>
        <v>2.25</v>
      </c>
      <c r="I18" s="2">
        <f t="shared" si="1"/>
        <v>2.25</v>
      </c>
      <c r="J18" s="2">
        <f t="shared" si="1"/>
        <v>2.25</v>
      </c>
      <c r="K18" s="2">
        <f t="shared" si="1"/>
        <v>2.25</v>
      </c>
      <c r="L18" s="2">
        <f t="shared" si="1"/>
        <v>2.25</v>
      </c>
    </row>
    <row r="19" spans="2:12">
      <c r="B19" t="s">
        <v>8</v>
      </c>
      <c r="C19" s="2">
        <f t="shared" si="0"/>
        <v>10.375</v>
      </c>
      <c r="D19" s="2">
        <f t="shared" si="2"/>
        <v>10.375</v>
      </c>
      <c r="E19" s="2">
        <f t="shared" si="1"/>
        <v>10.375</v>
      </c>
      <c r="F19" s="2">
        <f t="shared" si="1"/>
        <v>10.375</v>
      </c>
      <c r="G19" s="2">
        <f t="shared" si="1"/>
        <v>10.375</v>
      </c>
      <c r="H19" s="2">
        <f t="shared" si="1"/>
        <v>10.375</v>
      </c>
      <c r="I19" s="2">
        <f t="shared" si="1"/>
        <v>10.375</v>
      </c>
      <c r="J19" s="2">
        <f t="shared" si="1"/>
        <v>10.375</v>
      </c>
      <c r="K19" s="2">
        <f t="shared" si="1"/>
        <v>10.375</v>
      </c>
      <c r="L19" s="2">
        <f t="shared" si="1"/>
        <v>10.375</v>
      </c>
    </row>
    <row r="20" spans="2:12">
      <c r="B20" t="s">
        <v>72</v>
      </c>
      <c r="C20" s="2">
        <f t="shared" si="0"/>
        <v>0</v>
      </c>
      <c r="D20" s="2">
        <f t="shared" si="2"/>
        <v>0</v>
      </c>
      <c r="E20" s="2">
        <f t="shared" si="2"/>
        <v>0</v>
      </c>
      <c r="F20" s="2">
        <f t="shared" si="2"/>
        <v>0</v>
      </c>
      <c r="G20" s="2">
        <f t="shared" si="2"/>
        <v>0</v>
      </c>
      <c r="H20" s="2">
        <f t="shared" si="2"/>
        <v>0</v>
      </c>
      <c r="I20" s="2">
        <f t="shared" si="2"/>
        <v>0</v>
      </c>
      <c r="J20" s="2">
        <f t="shared" si="2"/>
        <v>0</v>
      </c>
      <c r="K20" s="2">
        <f t="shared" si="2"/>
        <v>0</v>
      </c>
      <c r="L20" s="2">
        <f t="shared" si="2"/>
        <v>0</v>
      </c>
    </row>
    <row r="21" spans="2:12">
      <c r="B21" t="s">
        <v>53</v>
      </c>
      <c r="C21" s="2">
        <f t="shared" si="0"/>
        <v>0</v>
      </c>
      <c r="D21" s="2">
        <f t="shared" si="2"/>
        <v>0</v>
      </c>
      <c r="E21" s="2">
        <f t="shared" si="2"/>
        <v>0</v>
      </c>
      <c r="F21" s="2">
        <f t="shared" si="2"/>
        <v>0</v>
      </c>
      <c r="G21" s="2">
        <f t="shared" si="2"/>
        <v>0</v>
      </c>
      <c r="H21" s="2">
        <f t="shared" si="2"/>
        <v>0</v>
      </c>
      <c r="I21" s="2">
        <f t="shared" si="2"/>
        <v>0</v>
      </c>
      <c r="J21" s="2">
        <f t="shared" si="2"/>
        <v>0</v>
      </c>
      <c r="K21" s="2">
        <f t="shared" si="2"/>
        <v>0</v>
      </c>
      <c r="L21" s="2">
        <f t="shared" si="2"/>
        <v>0</v>
      </c>
    </row>
    <row r="22" spans="2:12">
      <c r="B22" t="s">
        <v>49</v>
      </c>
      <c r="C22" s="2">
        <f t="shared" si="0"/>
        <v>0.625</v>
      </c>
      <c r="D22" s="2">
        <f t="shared" si="2"/>
        <v>0.625</v>
      </c>
      <c r="E22" s="2">
        <f t="shared" si="2"/>
        <v>0.625</v>
      </c>
      <c r="F22" s="2">
        <f t="shared" si="2"/>
        <v>0.625</v>
      </c>
      <c r="G22" s="2">
        <f t="shared" si="2"/>
        <v>0.625</v>
      </c>
      <c r="H22" s="2">
        <f t="shared" si="2"/>
        <v>0.625</v>
      </c>
      <c r="I22" s="2">
        <f t="shared" si="2"/>
        <v>0.625</v>
      </c>
      <c r="J22" s="2">
        <f t="shared" si="2"/>
        <v>0.625</v>
      </c>
      <c r="K22" s="2">
        <f t="shared" si="2"/>
        <v>0.625</v>
      </c>
      <c r="L22" s="2">
        <f t="shared" si="2"/>
        <v>0.625</v>
      </c>
    </row>
    <row r="23" spans="2:12">
      <c r="B23" t="s">
        <v>43</v>
      </c>
      <c r="C23" s="2">
        <f t="shared" si="0"/>
        <v>2.625</v>
      </c>
      <c r="D23" s="2">
        <f t="shared" si="2"/>
        <v>2.625</v>
      </c>
      <c r="E23" s="2">
        <f t="shared" si="2"/>
        <v>2.625</v>
      </c>
      <c r="F23" s="2">
        <f t="shared" si="2"/>
        <v>2.625</v>
      </c>
      <c r="G23" s="2">
        <f t="shared" si="2"/>
        <v>2.625</v>
      </c>
      <c r="H23" s="2">
        <f t="shared" si="2"/>
        <v>2.625</v>
      </c>
      <c r="I23" s="2">
        <f t="shared" si="2"/>
        <v>2.625</v>
      </c>
      <c r="J23" s="2">
        <f t="shared" si="2"/>
        <v>2.625</v>
      </c>
      <c r="K23" s="2">
        <f t="shared" si="2"/>
        <v>2.625</v>
      </c>
      <c r="L23" s="2">
        <f t="shared" si="2"/>
        <v>2.625</v>
      </c>
    </row>
    <row r="24" spans="2:12">
      <c r="B24" t="s">
        <v>36</v>
      </c>
      <c r="C24" s="2">
        <f t="shared" si="0"/>
        <v>3.6666666666666665</v>
      </c>
      <c r="D24" s="2">
        <f t="shared" si="2"/>
        <v>3.6666666666666665</v>
      </c>
      <c r="E24" s="2">
        <f t="shared" si="2"/>
        <v>3.6666666666666665</v>
      </c>
      <c r="F24" s="2">
        <f t="shared" si="2"/>
        <v>3.6666666666666665</v>
      </c>
      <c r="G24" s="2">
        <f t="shared" si="2"/>
        <v>3.6666666666666665</v>
      </c>
      <c r="H24" s="2">
        <f t="shared" si="2"/>
        <v>3.6666666666666665</v>
      </c>
      <c r="I24" s="2">
        <f t="shared" si="2"/>
        <v>3.6666666666666665</v>
      </c>
      <c r="J24" s="2">
        <f t="shared" si="2"/>
        <v>3.6666666666666665</v>
      </c>
      <c r="K24" s="2">
        <f t="shared" si="2"/>
        <v>3.6666666666666665</v>
      </c>
      <c r="L24" s="2">
        <f t="shared" si="2"/>
        <v>3.6666666666666665</v>
      </c>
    </row>
    <row r="25" spans="2:12">
      <c r="B25" t="s">
        <v>24</v>
      </c>
      <c r="C25" s="2">
        <f t="shared" si="0"/>
        <v>1.625</v>
      </c>
      <c r="D25" s="2">
        <f t="shared" si="2"/>
        <v>1.625</v>
      </c>
      <c r="E25" s="2">
        <f t="shared" si="2"/>
        <v>1.625</v>
      </c>
      <c r="F25" s="2">
        <f t="shared" si="2"/>
        <v>1.625</v>
      </c>
      <c r="G25" s="2">
        <f t="shared" si="2"/>
        <v>1.625</v>
      </c>
      <c r="H25" s="2">
        <f t="shared" si="2"/>
        <v>1.625</v>
      </c>
      <c r="I25" s="2">
        <f t="shared" si="2"/>
        <v>1.625</v>
      </c>
      <c r="J25" s="2">
        <f t="shared" si="2"/>
        <v>1.625</v>
      </c>
      <c r="K25" s="2">
        <f t="shared" si="2"/>
        <v>1.625</v>
      </c>
      <c r="L25" s="2">
        <f t="shared" si="2"/>
        <v>1.625</v>
      </c>
    </row>
    <row r="26" spans="2:12">
      <c r="B26" t="s">
        <v>10</v>
      </c>
      <c r="C26" s="2">
        <f t="shared" si="0"/>
        <v>9</v>
      </c>
      <c r="D26" s="2">
        <f t="shared" si="2"/>
        <v>9</v>
      </c>
      <c r="E26" s="2">
        <f t="shared" si="2"/>
        <v>9</v>
      </c>
      <c r="F26" s="2">
        <f t="shared" si="2"/>
        <v>9</v>
      </c>
      <c r="G26" s="2">
        <f t="shared" si="2"/>
        <v>9</v>
      </c>
      <c r="H26" s="2">
        <f t="shared" si="2"/>
        <v>9</v>
      </c>
      <c r="I26" s="2">
        <f t="shared" si="2"/>
        <v>9</v>
      </c>
      <c r="J26" s="2">
        <f t="shared" si="2"/>
        <v>9</v>
      </c>
      <c r="K26" s="2">
        <f t="shared" si="2"/>
        <v>9</v>
      </c>
      <c r="L26" s="2">
        <f t="shared" si="2"/>
        <v>9</v>
      </c>
    </row>
    <row r="27" spans="2:12">
      <c r="B27" t="s">
        <v>12</v>
      </c>
      <c r="C27" s="2">
        <f t="shared" si="0"/>
        <v>5.375</v>
      </c>
      <c r="D27" s="2">
        <f t="shared" si="2"/>
        <v>5.375</v>
      </c>
      <c r="E27" s="2">
        <f t="shared" si="2"/>
        <v>5.375</v>
      </c>
      <c r="F27" s="2">
        <f t="shared" si="2"/>
        <v>5.375</v>
      </c>
      <c r="G27" s="2">
        <f t="shared" si="2"/>
        <v>5.375</v>
      </c>
      <c r="H27" s="2">
        <f t="shared" si="2"/>
        <v>5.375</v>
      </c>
      <c r="I27" s="2">
        <f t="shared" si="2"/>
        <v>5.375</v>
      </c>
      <c r="J27" s="2">
        <f t="shared" si="2"/>
        <v>5.375</v>
      </c>
      <c r="K27" s="2">
        <f t="shared" si="2"/>
        <v>5.375</v>
      </c>
      <c r="L27" s="2">
        <f t="shared" si="2"/>
        <v>5.375</v>
      </c>
    </row>
    <row r="28" spans="2:12">
      <c r="B28" t="s">
        <v>47</v>
      </c>
      <c r="C28" s="2">
        <f t="shared" si="0"/>
        <v>0.83333333333333326</v>
      </c>
      <c r="D28" s="2">
        <f t="shared" si="2"/>
        <v>0.83333333333333326</v>
      </c>
      <c r="E28" s="2">
        <f t="shared" si="2"/>
        <v>0.83333333333333326</v>
      </c>
      <c r="F28" s="2">
        <f t="shared" si="2"/>
        <v>0.83333333333333326</v>
      </c>
      <c r="G28" s="2">
        <f t="shared" si="2"/>
        <v>0.83333333333333326</v>
      </c>
      <c r="H28" s="2">
        <f t="shared" si="2"/>
        <v>0.83333333333333326</v>
      </c>
      <c r="I28" s="2">
        <f t="shared" si="2"/>
        <v>0.83333333333333326</v>
      </c>
      <c r="J28" s="2">
        <f t="shared" si="2"/>
        <v>0.83333333333333326</v>
      </c>
      <c r="K28" s="2">
        <f t="shared" si="2"/>
        <v>0.83333333333333326</v>
      </c>
      <c r="L28" s="2">
        <f t="shared" si="2"/>
        <v>0.83333333333333326</v>
      </c>
    </row>
    <row r="29" spans="2:12">
      <c r="B29" t="s">
        <v>39</v>
      </c>
      <c r="C29" s="2">
        <f t="shared" si="0"/>
        <v>1</v>
      </c>
      <c r="D29" s="2">
        <f t="shared" si="2"/>
        <v>1</v>
      </c>
      <c r="E29" s="2">
        <f t="shared" si="2"/>
        <v>1</v>
      </c>
      <c r="F29" s="2">
        <f t="shared" si="2"/>
        <v>1</v>
      </c>
      <c r="G29" s="2">
        <f t="shared" si="2"/>
        <v>1</v>
      </c>
      <c r="H29" s="2">
        <f t="shared" si="2"/>
        <v>1</v>
      </c>
      <c r="I29" s="2">
        <f t="shared" si="2"/>
        <v>1</v>
      </c>
      <c r="J29" s="2">
        <f t="shared" si="2"/>
        <v>1</v>
      </c>
      <c r="K29" s="2">
        <f t="shared" si="2"/>
        <v>1</v>
      </c>
      <c r="L29" s="2">
        <f t="shared" si="2"/>
        <v>1</v>
      </c>
    </row>
    <row r="30" spans="2:12">
      <c r="B30" t="s">
        <v>38</v>
      </c>
      <c r="C30" s="2">
        <f t="shared" si="0"/>
        <v>9.25</v>
      </c>
      <c r="D30" s="2">
        <f t="shared" si="2"/>
        <v>9.25</v>
      </c>
      <c r="E30" s="2">
        <f t="shared" si="2"/>
        <v>9.25</v>
      </c>
      <c r="F30" s="2">
        <f t="shared" si="2"/>
        <v>9.25</v>
      </c>
      <c r="G30" s="2">
        <f t="shared" si="2"/>
        <v>9.25</v>
      </c>
      <c r="H30" s="2">
        <f t="shared" si="2"/>
        <v>9.25</v>
      </c>
      <c r="I30" s="2">
        <f t="shared" si="2"/>
        <v>9.25</v>
      </c>
      <c r="J30" s="2">
        <f t="shared" si="2"/>
        <v>9.25</v>
      </c>
      <c r="K30" s="2">
        <f t="shared" si="2"/>
        <v>9.25</v>
      </c>
      <c r="L30" s="2">
        <f t="shared" si="2"/>
        <v>9.25</v>
      </c>
    </row>
    <row r="31" spans="2:12">
      <c r="B31" t="s">
        <v>9</v>
      </c>
      <c r="C31" s="2">
        <f t="shared" si="0"/>
        <v>5.125</v>
      </c>
      <c r="D31" s="2">
        <f t="shared" si="2"/>
        <v>5.125</v>
      </c>
      <c r="E31" s="2">
        <f t="shared" si="2"/>
        <v>5.125</v>
      </c>
      <c r="F31" s="2">
        <f t="shared" si="2"/>
        <v>5.125</v>
      </c>
      <c r="G31" s="2">
        <f t="shared" si="2"/>
        <v>5.125</v>
      </c>
      <c r="H31" s="2">
        <f t="shared" si="2"/>
        <v>5.125</v>
      </c>
      <c r="I31" s="2">
        <f t="shared" si="2"/>
        <v>5.125</v>
      </c>
      <c r="J31" s="2">
        <f t="shared" si="2"/>
        <v>5.125</v>
      </c>
      <c r="K31" s="2">
        <f t="shared" si="2"/>
        <v>5.125</v>
      </c>
      <c r="L31" s="2">
        <f t="shared" si="2"/>
        <v>5.125</v>
      </c>
    </row>
    <row r="32" spans="2:12">
      <c r="B32" t="s">
        <v>66</v>
      </c>
      <c r="C32" s="2">
        <f t="shared" si="0"/>
        <v>3.875</v>
      </c>
      <c r="D32" s="2">
        <f t="shared" si="2"/>
        <v>3.875</v>
      </c>
      <c r="E32" s="2">
        <f t="shared" si="2"/>
        <v>3.875</v>
      </c>
      <c r="F32" s="2">
        <f t="shared" si="2"/>
        <v>3.875</v>
      </c>
      <c r="G32" s="2">
        <f t="shared" si="2"/>
        <v>3.875</v>
      </c>
      <c r="H32" s="2">
        <f t="shared" si="2"/>
        <v>3.875</v>
      </c>
      <c r="I32" s="2">
        <f t="shared" si="2"/>
        <v>3.875</v>
      </c>
      <c r="J32" s="2">
        <f t="shared" si="2"/>
        <v>3.875</v>
      </c>
      <c r="K32" s="2">
        <f t="shared" si="2"/>
        <v>3.875</v>
      </c>
      <c r="L32" s="2">
        <f t="shared" si="2"/>
        <v>3.875</v>
      </c>
    </row>
    <row r="33" spans="2:12">
      <c r="B33" t="s">
        <v>23</v>
      </c>
      <c r="C33" s="2">
        <f t="shared" si="0"/>
        <v>14.375</v>
      </c>
      <c r="D33" s="2">
        <f t="shared" si="2"/>
        <v>14.375</v>
      </c>
      <c r="E33" s="2">
        <f t="shared" si="2"/>
        <v>14.375</v>
      </c>
      <c r="F33" s="2">
        <f t="shared" si="2"/>
        <v>14.375</v>
      </c>
      <c r="G33" s="2">
        <f t="shared" si="2"/>
        <v>14.375</v>
      </c>
      <c r="H33" s="2">
        <f t="shared" si="2"/>
        <v>14.375</v>
      </c>
      <c r="I33" s="2">
        <f t="shared" si="2"/>
        <v>14.375</v>
      </c>
      <c r="J33" s="2">
        <f t="shared" si="2"/>
        <v>14.375</v>
      </c>
      <c r="K33" s="2">
        <f t="shared" si="2"/>
        <v>14.375</v>
      </c>
      <c r="L33" s="2">
        <f t="shared" si="2"/>
        <v>14.375</v>
      </c>
    </row>
    <row r="34" spans="2:12">
      <c r="B34" t="s">
        <v>4</v>
      </c>
      <c r="C34" s="2">
        <f t="shared" si="0"/>
        <v>2.958333333333333</v>
      </c>
      <c r="D34" s="2">
        <f t="shared" si="2"/>
        <v>2.958333333333333</v>
      </c>
      <c r="E34" s="2">
        <f t="shared" si="2"/>
        <v>2.958333333333333</v>
      </c>
      <c r="F34" s="2">
        <f t="shared" si="2"/>
        <v>2.958333333333333</v>
      </c>
      <c r="G34" s="2">
        <f t="shared" si="2"/>
        <v>2.958333333333333</v>
      </c>
      <c r="H34" s="2">
        <f t="shared" si="2"/>
        <v>2.958333333333333</v>
      </c>
      <c r="I34" s="2">
        <f t="shared" si="2"/>
        <v>2.958333333333333</v>
      </c>
      <c r="J34" s="2">
        <f t="shared" si="2"/>
        <v>2.958333333333333</v>
      </c>
      <c r="K34" s="2">
        <f t="shared" si="2"/>
        <v>2.958333333333333</v>
      </c>
      <c r="L34" s="2">
        <f t="shared" si="2"/>
        <v>2.958333333333333</v>
      </c>
    </row>
    <row r="35" spans="2:12">
      <c r="B35" t="s">
        <v>28</v>
      </c>
      <c r="C35" s="2">
        <f t="shared" si="0"/>
        <v>6.625</v>
      </c>
      <c r="D35" s="2">
        <f t="shared" si="2"/>
        <v>6.625</v>
      </c>
      <c r="E35" s="2">
        <f t="shared" si="2"/>
        <v>6.625</v>
      </c>
      <c r="F35" s="2">
        <f t="shared" si="2"/>
        <v>6.625</v>
      </c>
      <c r="G35" s="2">
        <f t="shared" si="2"/>
        <v>6.625</v>
      </c>
      <c r="H35" s="2">
        <f t="shared" si="2"/>
        <v>6.625</v>
      </c>
      <c r="I35" s="2">
        <f t="shared" si="2"/>
        <v>6.625</v>
      </c>
      <c r="J35" s="2">
        <f t="shared" si="2"/>
        <v>6.625</v>
      </c>
      <c r="K35" s="2">
        <f t="shared" si="2"/>
        <v>6.625</v>
      </c>
      <c r="L35" s="2">
        <f t="shared" si="2"/>
        <v>6.625</v>
      </c>
    </row>
    <row r="36" spans="2:12">
      <c r="B36" t="s">
        <v>26</v>
      </c>
      <c r="C36" s="2">
        <f t="shared" ref="C36:C67" si="3">CHOOSE($D$1,J111,K111,L111)</f>
        <v>2.5416666666666665</v>
      </c>
      <c r="D36" s="2">
        <f t="shared" si="2"/>
        <v>2.5416666666666665</v>
      </c>
      <c r="E36" s="2">
        <f t="shared" si="2"/>
        <v>2.5416666666666665</v>
      </c>
      <c r="F36" s="2">
        <f t="shared" si="2"/>
        <v>2.5416666666666665</v>
      </c>
      <c r="G36" s="2">
        <f t="shared" si="2"/>
        <v>2.5416666666666665</v>
      </c>
      <c r="H36" s="2">
        <f t="shared" si="2"/>
        <v>2.5416666666666665</v>
      </c>
      <c r="I36" s="2">
        <f t="shared" si="2"/>
        <v>2.5416666666666665</v>
      </c>
      <c r="J36" s="2">
        <f t="shared" si="2"/>
        <v>2.5416666666666665</v>
      </c>
      <c r="K36" s="2">
        <f t="shared" si="2"/>
        <v>2.5416666666666665</v>
      </c>
      <c r="L36" s="2">
        <f t="shared" si="2"/>
        <v>2.5416666666666665</v>
      </c>
    </row>
    <row r="37" spans="2:12">
      <c r="B37" t="s">
        <v>16</v>
      </c>
      <c r="C37" s="2">
        <f t="shared" si="3"/>
        <v>2.125</v>
      </c>
      <c r="D37" s="2">
        <f t="shared" ref="D37:L65" si="4">+$C37</f>
        <v>2.125</v>
      </c>
      <c r="E37" s="2">
        <f t="shared" si="4"/>
        <v>2.125</v>
      </c>
      <c r="F37" s="2">
        <f t="shared" si="4"/>
        <v>2.125</v>
      </c>
      <c r="G37" s="2">
        <f t="shared" si="4"/>
        <v>2.125</v>
      </c>
      <c r="H37" s="2">
        <f t="shared" si="4"/>
        <v>2.125</v>
      </c>
      <c r="I37" s="2">
        <f t="shared" si="4"/>
        <v>2.125</v>
      </c>
      <c r="J37" s="2">
        <f t="shared" si="4"/>
        <v>2.125</v>
      </c>
      <c r="K37" s="2">
        <f t="shared" si="4"/>
        <v>2.125</v>
      </c>
      <c r="L37" s="2">
        <f t="shared" si="4"/>
        <v>2.125</v>
      </c>
    </row>
    <row r="38" spans="2:12">
      <c r="B38" t="s">
        <v>22</v>
      </c>
      <c r="C38" s="2">
        <f t="shared" si="3"/>
        <v>8.3333333333333315E-2</v>
      </c>
      <c r="D38" s="2">
        <f t="shared" si="4"/>
        <v>8.3333333333333315E-2</v>
      </c>
      <c r="E38" s="2">
        <f t="shared" si="4"/>
        <v>8.3333333333333315E-2</v>
      </c>
      <c r="F38" s="2">
        <f t="shared" si="4"/>
        <v>8.3333333333333315E-2</v>
      </c>
      <c r="G38" s="2">
        <f t="shared" si="4"/>
        <v>8.3333333333333315E-2</v>
      </c>
      <c r="H38" s="2">
        <f t="shared" si="4"/>
        <v>8.3333333333333315E-2</v>
      </c>
      <c r="I38" s="2">
        <f t="shared" si="4"/>
        <v>8.3333333333333315E-2</v>
      </c>
      <c r="J38" s="2">
        <f t="shared" si="4"/>
        <v>8.3333333333333315E-2</v>
      </c>
      <c r="K38" s="2">
        <f t="shared" si="4"/>
        <v>8.3333333333333315E-2</v>
      </c>
      <c r="L38" s="2">
        <f t="shared" si="4"/>
        <v>8.3333333333333315E-2</v>
      </c>
    </row>
    <row r="39" spans="2:12">
      <c r="B39" t="s">
        <v>41</v>
      </c>
      <c r="C39" s="2">
        <f t="shared" si="3"/>
        <v>1.75</v>
      </c>
      <c r="D39" s="2">
        <f t="shared" si="4"/>
        <v>1.75</v>
      </c>
      <c r="E39" s="2">
        <f t="shared" si="4"/>
        <v>1.75</v>
      </c>
      <c r="F39" s="2">
        <f t="shared" si="4"/>
        <v>1.75</v>
      </c>
      <c r="G39" s="2">
        <f t="shared" si="4"/>
        <v>1.75</v>
      </c>
      <c r="H39" s="2">
        <f t="shared" si="4"/>
        <v>1.75</v>
      </c>
      <c r="I39" s="2">
        <f t="shared" si="4"/>
        <v>1.75</v>
      </c>
      <c r="J39" s="2">
        <f t="shared" si="4"/>
        <v>1.75</v>
      </c>
      <c r="K39" s="2">
        <f t="shared" si="4"/>
        <v>1.75</v>
      </c>
      <c r="L39" s="2">
        <f t="shared" si="4"/>
        <v>1.75</v>
      </c>
    </row>
    <row r="40" spans="2:12">
      <c r="B40" t="s">
        <v>35</v>
      </c>
      <c r="C40" s="2">
        <f t="shared" si="3"/>
        <v>0.25</v>
      </c>
      <c r="D40" s="2">
        <f t="shared" si="4"/>
        <v>0.25</v>
      </c>
      <c r="E40" s="2">
        <f t="shared" si="4"/>
        <v>0.25</v>
      </c>
      <c r="F40" s="2">
        <f t="shared" si="4"/>
        <v>0.25</v>
      </c>
      <c r="G40" s="2">
        <f t="shared" si="4"/>
        <v>0.25</v>
      </c>
      <c r="H40" s="2">
        <f t="shared" si="4"/>
        <v>0.25</v>
      </c>
      <c r="I40" s="2">
        <f t="shared" si="4"/>
        <v>0.25</v>
      </c>
      <c r="J40" s="2">
        <f t="shared" si="4"/>
        <v>0.25</v>
      </c>
      <c r="K40" s="2">
        <f t="shared" si="4"/>
        <v>0.25</v>
      </c>
      <c r="L40" s="2">
        <f t="shared" si="4"/>
        <v>0.25</v>
      </c>
    </row>
    <row r="41" spans="2:12">
      <c r="B41" t="s">
        <v>45</v>
      </c>
      <c r="C41" s="2">
        <f t="shared" si="3"/>
        <v>0</v>
      </c>
      <c r="D41" s="2">
        <f t="shared" si="4"/>
        <v>0</v>
      </c>
      <c r="E41" s="2">
        <f t="shared" si="4"/>
        <v>0</v>
      </c>
      <c r="F41" s="2">
        <f t="shared" si="4"/>
        <v>0</v>
      </c>
      <c r="G41" s="2">
        <f t="shared" si="4"/>
        <v>0</v>
      </c>
      <c r="H41" s="2">
        <f t="shared" si="4"/>
        <v>0</v>
      </c>
      <c r="I41" s="2">
        <f t="shared" si="4"/>
        <v>0</v>
      </c>
      <c r="J41" s="2">
        <f t="shared" si="4"/>
        <v>0</v>
      </c>
      <c r="K41" s="2">
        <f t="shared" si="4"/>
        <v>0</v>
      </c>
      <c r="L41" s="2">
        <f t="shared" si="4"/>
        <v>0</v>
      </c>
    </row>
    <row r="42" spans="2:12">
      <c r="B42" t="s">
        <v>59</v>
      </c>
      <c r="C42" s="2">
        <f t="shared" si="3"/>
        <v>0.54166666666666663</v>
      </c>
      <c r="D42" s="2">
        <f t="shared" si="4"/>
        <v>0.54166666666666663</v>
      </c>
      <c r="E42" s="2">
        <f t="shared" si="4"/>
        <v>0.54166666666666663</v>
      </c>
      <c r="F42" s="2">
        <f t="shared" si="4"/>
        <v>0.54166666666666663</v>
      </c>
      <c r="G42" s="2">
        <f t="shared" si="4"/>
        <v>0.54166666666666663</v>
      </c>
      <c r="H42" s="2">
        <f t="shared" si="4"/>
        <v>0.54166666666666663</v>
      </c>
      <c r="I42" s="2">
        <f t="shared" si="4"/>
        <v>0.54166666666666663</v>
      </c>
      <c r="J42" s="2">
        <f t="shared" si="4"/>
        <v>0.54166666666666663</v>
      </c>
      <c r="K42" s="2">
        <f t="shared" si="4"/>
        <v>0.54166666666666663</v>
      </c>
      <c r="L42" s="2">
        <f t="shared" si="4"/>
        <v>0.54166666666666663</v>
      </c>
    </row>
    <row r="43" spans="2:12">
      <c r="B43" t="s">
        <v>32</v>
      </c>
      <c r="C43" s="2">
        <f t="shared" si="3"/>
        <v>3.125</v>
      </c>
      <c r="D43" s="2">
        <f t="shared" si="4"/>
        <v>3.125</v>
      </c>
      <c r="E43" s="2">
        <f t="shared" si="4"/>
        <v>3.125</v>
      </c>
      <c r="F43" s="2">
        <f t="shared" si="4"/>
        <v>3.125</v>
      </c>
      <c r="G43" s="2">
        <f t="shared" si="4"/>
        <v>3.125</v>
      </c>
      <c r="H43" s="2">
        <f t="shared" si="4"/>
        <v>3.125</v>
      </c>
      <c r="I43" s="2">
        <f t="shared" si="4"/>
        <v>3.125</v>
      </c>
      <c r="J43" s="2">
        <f t="shared" si="4"/>
        <v>3.125</v>
      </c>
      <c r="K43" s="2">
        <f t="shared" si="4"/>
        <v>3.125</v>
      </c>
      <c r="L43" s="2">
        <f t="shared" si="4"/>
        <v>3.125</v>
      </c>
    </row>
    <row r="44" spans="2:12">
      <c r="B44" t="s">
        <v>18</v>
      </c>
      <c r="C44" s="2">
        <f t="shared" si="3"/>
        <v>0.45833333333333326</v>
      </c>
      <c r="D44" s="2">
        <f t="shared" si="4"/>
        <v>0.45833333333333326</v>
      </c>
      <c r="E44" s="2">
        <f t="shared" si="4"/>
        <v>0.45833333333333326</v>
      </c>
      <c r="F44" s="2">
        <f t="shared" si="4"/>
        <v>0.45833333333333326</v>
      </c>
      <c r="G44" s="2">
        <f t="shared" si="4"/>
        <v>0.45833333333333326</v>
      </c>
      <c r="H44" s="2">
        <f t="shared" si="4"/>
        <v>0.45833333333333326</v>
      </c>
      <c r="I44" s="2">
        <f t="shared" si="4"/>
        <v>0.45833333333333326</v>
      </c>
      <c r="J44" s="2">
        <f t="shared" si="4"/>
        <v>0.45833333333333326</v>
      </c>
      <c r="K44" s="2">
        <f t="shared" si="4"/>
        <v>0.45833333333333326</v>
      </c>
      <c r="L44" s="2">
        <f t="shared" si="4"/>
        <v>0.45833333333333326</v>
      </c>
    </row>
    <row r="45" spans="2:12">
      <c r="B45" t="s">
        <v>34</v>
      </c>
      <c r="C45" s="2">
        <f t="shared" si="3"/>
        <v>8.3333333333333329E-2</v>
      </c>
      <c r="D45" s="2">
        <f t="shared" si="4"/>
        <v>8.3333333333333329E-2</v>
      </c>
      <c r="E45" s="2">
        <f t="shared" si="4"/>
        <v>8.3333333333333329E-2</v>
      </c>
      <c r="F45" s="2">
        <f t="shared" si="4"/>
        <v>8.3333333333333329E-2</v>
      </c>
      <c r="G45" s="2">
        <f t="shared" si="4"/>
        <v>8.3333333333333329E-2</v>
      </c>
      <c r="H45" s="2">
        <f t="shared" si="4"/>
        <v>8.3333333333333329E-2</v>
      </c>
      <c r="I45" s="2">
        <f t="shared" si="4"/>
        <v>8.3333333333333329E-2</v>
      </c>
      <c r="J45" s="2">
        <f t="shared" si="4"/>
        <v>8.3333333333333329E-2</v>
      </c>
      <c r="K45" s="2">
        <f t="shared" si="4"/>
        <v>8.3333333333333329E-2</v>
      </c>
      <c r="L45" s="2">
        <f t="shared" si="4"/>
        <v>8.3333333333333329E-2</v>
      </c>
    </row>
    <row r="46" spans="2:12">
      <c r="B46" t="s">
        <v>15</v>
      </c>
      <c r="C46" s="2">
        <f t="shared" si="3"/>
        <v>0.75</v>
      </c>
      <c r="D46" s="2">
        <f t="shared" si="4"/>
        <v>0.75</v>
      </c>
      <c r="E46" s="2">
        <f t="shared" si="4"/>
        <v>0.75</v>
      </c>
      <c r="F46" s="2">
        <f t="shared" si="4"/>
        <v>0.75</v>
      </c>
      <c r="G46" s="2">
        <f t="shared" si="4"/>
        <v>0.75</v>
      </c>
      <c r="H46" s="2">
        <f t="shared" si="4"/>
        <v>0.75</v>
      </c>
      <c r="I46" s="2">
        <f t="shared" si="4"/>
        <v>0.75</v>
      </c>
      <c r="J46" s="2">
        <f t="shared" si="4"/>
        <v>0.75</v>
      </c>
      <c r="K46" s="2">
        <f t="shared" si="4"/>
        <v>0.75</v>
      </c>
      <c r="L46" s="2">
        <f t="shared" si="4"/>
        <v>0.75</v>
      </c>
    </row>
    <row r="47" spans="2:12">
      <c r="B47" t="s">
        <v>29</v>
      </c>
      <c r="C47" s="2">
        <f t="shared" si="3"/>
        <v>1.895833333333333</v>
      </c>
      <c r="D47" s="2">
        <f t="shared" si="4"/>
        <v>1.895833333333333</v>
      </c>
      <c r="E47" s="2">
        <f t="shared" si="4"/>
        <v>1.895833333333333</v>
      </c>
      <c r="F47" s="2">
        <f t="shared" si="4"/>
        <v>1.895833333333333</v>
      </c>
      <c r="G47" s="2">
        <f t="shared" si="4"/>
        <v>1.895833333333333</v>
      </c>
      <c r="H47" s="2">
        <f t="shared" si="4"/>
        <v>1.895833333333333</v>
      </c>
      <c r="I47" s="2">
        <f t="shared" si="4"/>
        <v>1.895833333333333</v>
      </c>
      <c r="J47" s="2">
        <f t="shared" si="4"/>
        <v>1.895833333333333</v>
      </c>
      <c r="K47" s="2">
        <f t="shared" si="4"/>
        <v>1.895833333333333</v>
      </c>
      <c r="L47" s="2">
        <f t="shared" si="4"/>
        <v>1.895833333333333</v>
      </c>
    </row>
    <row r="48" spans="2:12">
      <c r="B48" t="s">
        <v>2</v>
      </c>
      <c r="C48" s="2">
        <f t="shared" si="3"/>
        <v>1.1666666666666665</v>
      </c>
      <c r="D48" s="2">
        <f t="shared" si="4"/>
        <v>1.1666666666666665</v>
      </c>
      <c r="E48" s="2">
        <f t="shared" si="4"/>
        <v>1.1666666666666665</v>
      </c>
      <c r="F48" s="2">
        <f t="shared" si="4"/>
        <v>1.1666666666666665</v>
      </c>
      <c r="G48" s="2">
        <f t="shared" si="4"/>
        <v>1.1666666666666665</v>
      </c>
      <c r="H48" s="2">
        <f t="shared" si="4"/>
        <v>1.1666666666666665</v>
      </c>
      <c r="I48" s="2">
        <f t="shared" si="4"/>
        <v>1.1666666666666665</v>
      </c>
      <c r="J48" s="2">
        <f t="shared" si="4"/>
        <v>1.1666666666666665</v>
      </c>
      <c r="K48" s="2">
        <f t="shared" si="4"/>
        <v>1.1666666666666665</v>
      </c>
      <c r="L48" s="2">
        <f t="shared" si="4"/>
        <v>1.1666666666666665</v>
      </c>
    </row>
    <row r="49" spans="2:12">
      <c r="B49" t="s">
        <v>52</v>
      </c>
      <c r="C49" s="2">
        <f t="shared" si="3"/>
        <v>0.45833333333333331</v>
      </c>
      <c r="D49" s="2">
        <f t="shared" si="4"/>
        <v>0.45833333333333331</v>
      </c>
      <c r="E49" s="2">
        <f t="shared" si="4"/>
        <v>0.45833333333333331</v>
      </c>
      <c r="F49" s="2">
        <f t="shared" si="4"/>
        <v>0.45833333333333331</v>
      </c>
      <c r="G49" s="2">
        <f t="shared" si="4"/>
        <v>0.45833333333333331</v>
      </c>
      <c r="H49" s="2">
        <f t="shared" si="4"/>
        <v>0.45833333333333331</v>
      </c>
      <c r="I49" s="2">
        <f t="shared" si="4"/>
        <v>0.45833333333333331</v>
      </c>
      <c r="J49" s="2">
        <f t="shared" si="4"/>
        <v>0.45833333333333331</v>
      </c>
      <c r="K49" s="2">
        <f t="shared" si="4"/>
        <v>0.45833333333333331</v>
      </c>
      <c r="L49" s="2">
        <f t="shared" si="4"/>
        <v>0.45833333333333331</v>
      </c>
    </row>
    <row r="50" spans="2:12">
      <c r="B50" t="s">
        <v>42</v>
      </c>
      <c r="C50" s="2">
        <f t="shared" si="3"/>
        <v>1.2500000000000002</v>
      </c>
      <c r="D50" s="2">
        <f t="shared" si="4"/>
        <v>1.2500000000000002</v>
      </c>
      <c r="E50" s="2">
        <f t="shared" si="4"/>
        <v>1.2500000000000002</v>
      </c>
      <c r="F50" s="2">
        <f t="shared" si="4"/>
        <v>1.2500000000000002</v>
      </c>
      <c r="G50" s="2">
        <f t="shared" si="4"/>
        <v>1.2500000000000002</v>
      </c>
      <c r="H50" s="2">
        <f t="shared" si="4"/>
        <v>1.2500000000000002</v>
      </c>
      <c r="I50" s="2">
        <f t="shared" si="4"/>
        <v>1.2500000000000002</v>
      </c>
      <c r="J50" s="2">
        <f t="shared" si="4"/>
        <v>1.2500000000000002</v>
      </c>
      <c r="K50" s="2">
        <f t="shared" si="4"/>
        <v>1.2500000000000002</v>
      </c>
      <c r="L50" s="2">
        <f t="shared" si="4"/>
        <v>1.2500000000000002</v>
      </c>
    </row>
    <row r="51" spans="2:12">
      <c r="B51" t="s">
        <v>40</v>
      </c>
      <c r="C51" s="2">
        <f t="shared" si="3"/>
        <v>5.125</v>
      </c>
      <c r="D51" s="2">
        <f t="shared" si="4"/>
        <v>5.125</v>
      </c>
      <c r="E51" s="2">
        <f t="shared" si="4"/>
        <v>5.125</v>
      </c>
      <c r="F51" s="2">
        <f t="shared" si="4"/>
        <v>5.125</v>
      </c>
      <c r="G51" s="2">
        <f t="shared" si="4"/>
        <v>5.125</v>
      </c>
      <c r="H51" s="2">
        <f t="shared" si="4"/>
        <v>5.125</v>
      </c>
      <c r="I51" s="2">
        <f t="shared" si="4"/>
        <v>5.125</v>
      </c>
      <c r="J51" s="2">
        <f t="shared" si="4"/>
        <v>5.125</v>
      </c>
      <c r="K51" s="2">
        <f t="shared" si="4"/>
        <v>5.125</v>
      </c>
      <c r="L51" s="2">
        <f t="shared" si="4"/>
        <v>5.125</v>
      </c>
    </row>
    <row r="52" spans="2:12">
      <c r="B52" t="s">
        <v>68</v>
      </c>
      <c r="C52" s="2">
        <f t="shared" si="3"/>
        <v>0</v>
      </c>
      <c r="D52" s="2">
        <f t="shared" si="4"/>
        <v>0</v>
      </c>
      <c r="E52" s="2">
        <f t="shared" si="4"/>
        <v>0</v>
      </c>
      <c r="F52" s="2">
        <f t="shared" si="4"/>
        <v>0</v>
      </c>
      <c r="G52" s="2">
        <f t="shared" si="4"/>
        <v>0</v>
      </c>
      <c r="H52" s="2">
        <f t="shared" si="4"/>
        <v>0</v>
      </c>
      <c r="I52" s="2">
        <f t="shared" si="4"/>
        <v>0</v>
      </c>
      <c r="J52" s="2">
        <f t="shared" si="4"/>
        <v>0</v>
      </c>
      <c r="K52" s="2">
        <f t="shared" si="4"/>
        <v>0</v>
      </c>
      <c r="L52" s="2">
        <f t="shared" si="4"/>
        <v>0</v>
      </c>
    </row>
    <row r="53" spans="2:12">
      <c r="B53" t="s">
        <v>60</v>
      </c>
      <c r="C53" s="2">
        <f t="shared" si="3"/>
        <v>1.75</v>
      </c>
      <c r="D53" s="2">
        <f t="shared" si="4"/>
        <v>1.75</v>
      </c>
      <c r="E53" s="2">
        <f t="shared" si="4"/>
        <v>1.75</v>
      </c>
      <c r="F53" s="2">
        <f t="shared" si="4"/>
        <v>1.75</v>
      </c>
      <c r="G53" s="2">
        <f t="shared" si="4"/>
        <v>1.75</v>
      </c>
      <c r="H53" s="2">
        <f t="shared" si="4"/>
        <v>1.75</v>
      </c>
      <c r="I53" s="2">
        <f t="shared" si="4"/>
        <v>1.75</v>
      </c>
      <c r="J53" s="2">
        <f t="shared" si="4"/>
        <v>1.75</v>
      </c>
      <c r="K53" s="2">
        <f t="shared" si="4"/>
        <v>1.75</v>
      </c>
      <c r="L53" s="2">
        <f t="shared" si="4"/>
        <v>1.75</v>
      </c>
    </row>
    <row r="54" spans="2:12">
      <c r="B54" t="s">
        <v>73</v>
      </c>
      <c r="C54" s="2">
        <f t="shared" si="3"/>
        <v>0</v>
      </c>
      <c r="D54" s="2">
        <f t="shared" si="4"/>
        <v>0</v>
      </c>
      <c r="E54" s="2">
        <f t="shared" si="4"/>
        <v>0</v>
      </c>
      <c r="F54" s="2">
        <f t="shared" si="4"/>
        <v>0</v>
      </c>
      <c r="G54" s="2">
        <f t="shared" si="4"/>
        <v>0</v>
      </c>
      <c r="H54" s="2">
        <f t="shared" si="4"/>
        <v>0</v>
      </c>
      <c r="I54" s="2">
        <f t="shared" si="4"/>
        <v>0</v>
      </c>
      <c r="J54" s="2">
        <f t="shared" si="4"/>
        <v>0</v>
      </c>
      <c r="K54" s="2">
        <f t="shared" si="4"/>
        <v>0</v>
      </c>
      <c r="L54" s="2">
        <f t="shared" si="4"/>
        <v>0</v>
      </c>
    </row>
    <row r="55" spans="2:12">
      <c r="B55" t="s">
        <v>17</v>
      </c>
      <c r="C55" s="2">
        <f t="shared" si="3"/>
        <v>1.625</v>
      </c>
      <c r="D55" s="2">
        <f t="shared" si="4"/>
        <v>1.625</v>
      </c>
      <c r="E55" s="2">
        <f t="shared" si="4"/>
        <v>1.625</v>
      </c>
      <c r="F55" s="2">
        <f t="shared" si="4"/>
        <v>1.625</v>
      </c>
      <c r="G55" s="2">
        <f t="shared" si="4"/>
        <v>1.625</v>
      </c>
      <c r="H55" s="2">
        <f t="shared" si="4"/>
        <v>1.625</v>
      </c>
      <c r="I55" s="2">
        <f t="shared" si="4"/>
        <v>1.625</v>
      </c>
      <c r="J55" s="2">
        <f t="shared" si="4"/>
        <v>1.625</v>
      </c>
      <c r="K55" s="2">
        <f t="shared" si="4"/>
        <v>1.625</v>
      </c>
      <c r="L55" s="2">
        <f t="shared" si="4"/>
        <v>1.625</v>
      </c>
    </row>
    <row r="56" spans="2:12">
      <c r="B56" t="s">
        <v>21</v>
      </c>
      <c r="C56" s="2">
        <f t="shared" si="3"/>
        <v>30.583333333333332</v>
      </c>
      <c r="D56" s="2">
        <f t="shared" si="4"/>
        <v>30.583333333333332</v>
      </c>
      <c r="E56" s="2">
        <f t="shared" si="4"/>
        <v>30.583333333333332</v>
      </c>
      <c r="F56" s="2">
        <f t="shared" si="4"/>
        <v>30.583333333333332</v>
      </c>
      <c r="G56" s="2">
        <f t="shared" si="4"/>
        <v>30.583333333333332</v>
      </c>
      <c r="H56" s="2">
        <f t="shared" si="4"/>
        <v>30.583333333333332</v>
      </c>
      <c r="I56" s="2">
        <f t="shared" si="4"/>
        <v>30.583333333333332</v>
      </c>
      <c r="J56" s="2">
        <f t="shared" si="4"/>
        <v>30.583333333333332</v>
      </c>
      <c r="K56" s="2">
        <f t="shared" si="4"/>
        <v>30.583333333333332</v>
      </c>
      <c r="L56" s="2">
        <f t="shared" si="4"/>
        <v>30.583333333333332</v>
      </c>
    </row>
    <row r="57" spans="2:12">
      <c r="B57" t="s">
        <v>51</v>
      </c>
      <c r="C57" s="2">
        <f t="shared" si="3"/>
        <v>1.3333333333333333</v>
      </c>
      <c r="D57" s="2">
        <f t="shared" si="4"/>
        <v>1.3333333333333333</v>
      </c>
      <c r="E57" s="2">
        <f t="shared" si="4"/>
        <v>1.3333333333333333</v>
      </c>
      <c r="F57" s="2">
        <f t="shared" si="4"/>
        <v>1.3333333333333333</v>
      </c>
      <c r="G57" s="2">
        <f t="shared" si="4"/>
        <v>1.3333333333333333</v>
      </c>
      <c r="H57" s="2">
        <f t="shared" si="4"/>
        <v>1.3333333333333333</v>
      </c>
      <c r="I57" s="2">
        <f t="shared" si="4"/>
        <v>1.3333333333333333</v>
      </c>
      <c r="J57" s="2">
        <f t="shared" si="4"/>
        <v>1.3333333333333333</v>
      </c>
      <c r="K57" s="2">
        <f t="shared" si="4"/>
        <v>1.3333333333333333</v>
      </c>
      <c r="L57" s="2">
        <f t="shared" si="4"/>
        <v>1.3333333333333333</v>
      </c>
    </row>
    <row r="58" spans="2:12">
      <c r="B58" t="s">
        <v>27</v>
      </c>
      <c r="C58" s="2">
        <f t="shared" si="3"/>
        <v>0.5</v>
      </c>
      <c r="D58" s="2">
        <f t="shared" si="4"/>
        <v>0.5</v>
      </c>
      <c r="E58" s="2">
        <f t="shared" si="4"/>
        <v>0.5</v>
      </c>
      <c r="F58" s="2">
        <f t="shared" si="4"/>
        <v>0.5</v>
      </c>
      <c r="G58" s="2">
        <f t="shared" si="4"/>
        <v>0.5</v>
      </c>
      <c r="H58" s="2">
        <f t="shared" si="4"/>
        <v>0.5</v>
      </c>
      <c r="I58" s="2">
        <f t="shared" si="4"/>
        <v>0.5</v>
      </c>
      <c r="J58" s="2">
        <f t="shared" si="4"/>
        <v>0.5</v>
      </c>
      <c r="K58" s="2">
        <f t="shared" si="4"/>
        <v>0.5</v>
      </c>
      <c r="L58" s="2">
        <f t="shared" si="4"/>
        <v>0.5</v>
      </c>
    </row>
    <row r="59" spans="2:12">
      <c r="B59" t="s">
        <v>44</v>
      </c>
      <c r="C59" s="2">
        <f t="shared" si="3"/>
        <v>3.104166666666667</v>
      </c>
      <c r="D59" s="2">
        <f t="shared" si="4"/>
        <v>3.104166666666667</v>
      </c>
      <c r="E59" s="2">
        <f t="shared" si="4"/>
        <v>3.104166666666667</v>
      </c>
      <c r="F59" s="2">
        <f t="shared" si="4"/>
        <v>3.104166666666667</v>
      </c>
      <c r="G59" s="2">
        <f t="shared" si="4"/>
        <v>3.104166666666667</v>
      </c>
      <c r="H59" s="2">
        <f t="shared" si="4"/>
        <v>3.104166666666667</v>
      </c>
      <c r="I59" s="2">
        <f t="shared" si="4"/>
        <v>3.104166666666667</v>
      </c>
      <c r="J59" s="2">
        <f t="shared" si="4"/>
        <v>3.104166666666667</v>
      </c>
      <c r="K59" s="2">
        <f t="shared" si="4"/>
        <v>3.104166666666667</v>
      </c>
      <c r="L59" s="2">
        <f t="shared" si="4"/>
        <v>3.104166666666667</v>
      </c>
    </row>
    <row r="60" spans="2:12">
      <c r="B60" t="s">
        <v>54</v>
      </c>
      <c r="C60" s="2">
        <f t="shared" si="3"/>
        <v>1.3125</v>
      </c>
      <c r="D60" s="2">
        <f t="shared" si="4"/>
        <v>1.3125</v>
      </c>
      <c r="E60" s="2">
        <f t="shared" si="4"/>
        <v>1.3125</v>
      </c>
      <c r="F60" s="2">
        <f t="shared" si="4"/>
        <v>1.3125</v>
      </c>
      <c r="G60" s="2">
        <f t="shared" si="4"/>
        <v>1.3125</v>
      </c>
      <c r="H60" s="2">
        <f t="shared" si="4"/>
        <v>1.3125</v>
      </c>
      <c r="I60" s="2">
        <f t="shared" si="4"/>
        <v>1.3125</v>
      </c>
      <c r="J60" s="2">
        <f t="shared" si="4"/>
        <v>1.3125</v>
      </c>
      <c r="K60" s="2">
        <f t="shared" si="4"/>
        <v>1.3125</v>
      </c>
      <c r="L60" s="2">
        <f t="shared" si="4"/>
        <v>1.3125</v>
      </c>
    </row>
    <row r="61" spans="2:12">
      <c r="B61" t="s">
        <v>3</v>
      </c>
      <c r="C61" s="2">
        <f t="shared" si="3"/>
        <v>24.062500000000004</v>
      </c>
      <c r="D61" s="2">
        <f t="shared" si="4"/>
        <v>24.062500000000004</v>
      </c>
      <c r="E61" s="2">
        <f t="shared" si="4"/>
        <v>24.062500000000004</v>
      </c>
      <c r="F61" s="2">
        <f t="shared" si="4"/>
        <v>24.062500000000004</v>
      </c>
      <c r="G61" s="2">
        <f t="shared" si="4"/>
        <v>24.062500000000004</v>
      </c>
      <c r="H61" s="2">
        <f t="shared" si="4"/>
        <v>24.062500000000004</v>
      </c>
      <c r="I61" s="2">
        <f t="shared" si="4"/>
        <v>24.062500000000004</v>
      </c>
      <c r="J61" s="2">
        <f t="shared" si="4"/>
        <v>24.062500000000004</v>
      </c>
      <c r="K61" s="2">
        <f t="shared" si="4"/>
        <v>24.062500000000004</v>
      </c>
      <c r="L61" s="2">
        <f t="shared" si="4"/>
        <v>24.062500000000004</v>
      </c>
    </row>
    <row r="62" spans="2:12">
      <c r="B62" t="s">
        <v>1</v>
      </c>
      <c r="C62" s="2">
        <f t="shared" si="3"/>
        <v>22</v>
      </c>
      <c r="D62" s="2">
        <f t="shared" si="4"/>
        <v>22</v>
      </c>
      <c r="E62" s="2">
        <f t="shared" si="4"/>
        <v>22</v>
      </c>
      <c r="F62" s="2">
        <f t="shared" si="4"/>
        <v>22</v>
      </c>
      <c r="G62" s="2">
        <f t="shared" si="4"/>
        <v>22</v>
      </c>
      <c r="H62" s="2">
        <f t="shared" si="4"/>
        <v>22</v>
      </c>
      <c r="I62" s="2">
        <f t="shared" si="4"/>
        <v>22</v>
      </c>
      <c r="J62" s="2">
        <f t="shared" si="4"/>
        <v>22</v>
      </c>
      <c r="K62" s="2">
        <f t="shared" si="4"/>
        <v>22</v>
      </c>
      <c r="L62" s="2">
        <f t="shared" si="4"/>
        <v>22</v>
      </c>
    </row>
    <row r="63" spans="2:12">
      <c r="B63" t="s">
        <v>69</v>
      </c>
      <c r="C63" s="2">
        <f t="shared" si="3"/>
        <v>29.083333333333332</v>
      </c>
      <c r="D63" s="2">
        <f t="shared" si="4"/>
        <v>29.083333333333332</v>
      </c>
      <c r="E63" s="2">
        <f t="shared" si="4"/>
        <v>29.083333333333332</v>
      </c>
      <c r="F63" s="2">
        <f t="shared" si="4"/>
        <v>29.083333333333332</v>
      </c>
      <c r="G63" s="2">
        <f t="shared" si="4"/>
        <v>29.083333333333332</v>
      </c>
      <c r="H63" s="2">
        <f t="shared" si="4"/>
        <v>29.083333333333332</v>
      </c>
      <c r="I63" s="2">
        <f t="shared" si="4"/>
        <v>29.083333333333332</v>
      </c>
      <c r="J63" s="2">
        <f t="shared" si="4"/>
        <v>29.083333333333332</v>
      </c>
      <c r="K63" s="2">
        <f t="shared" si="4"/>
        <v>29.083333333333332</v>
      </c>
      <c r="L63" s="2">
        <f t="shared" si="4"/>
        <v>29.083333333333332</v>
      </c>
    </row>
    <row r="64" spans="2:12">
      <c r="B64" t="s">
        <v>61</v>
      </c>
      <c r="C64" s="2">
        <f t="shared" si="3"/>
        <v>23.875</v>
      </c>
      <c r="D64" s="2">
        <f t="shared" si="4"/>
        <v>23.875</v>
      </c>
      <c r="E64" s="2">
        <f t="shared" si="4"/>
        <v>23.875</v>
      </c>
      <c r="F64" s="2">
        <f t="shared" si="4"/>
        <v>23.875</v>
      </c>
      <c r="G64" s="2">
        <f t="shared" si="4"/>
        <v>23.875</v>
      </c>
      <c r="H64" s="2">
        <f t="shared" si="4"/>
        <v>23.875</v>
      </c>
      <c r="I64" s="2">
        <f t="shared" si="4"/>
        <v>23.875</v>
      </c>
      <c r="J64" s="2">
        <f t="shared" si="4"/>
        <v>23.875</v>
      </c>
      <c r="K64" s="2">
        <f t="shared" si="4"/>
        <v>23.875</v>
      </c>
      <c r="L64" s="2">
        <f t="shared" si="4"/>
        <v>23.875</v>
      </c>
    </row>
    <row r="65" spans="2:16">
      <c r="B65" t="s">
        <v>31</v>
      </c>
      <c r="C65" s="2">
        <f t="shared" si="3"/>
        <v>1.625</v>
      </c>
      <c r="D65" s="2">
        <f t="shared" si="4"/>
        <v>1.625</v>
      </c>
      <c r="E65" s="2">
        <f t="shared" si="4"/>
        <v>1.625</v>
      </c>
      <c r="F65" s="2">
        <f t="shared" si="4"/>
        <v>1.625</v>
      </c>
      <c r="G65" s="2">
        <f t="shared" ref="E65:L75" si="5">+$C65</f>
        <v>1.625</v>
      </c>
      <c r="H65" s="2">
        <f t="shared" si="5"/>
        <v>1.625</v>
      </c>
      <c r="I65" s="2">
        <f t="shared" si="5"/>
        <v>1.625</v>
      </c>
      <c r="J65" s="2">
        <f t="shared" si="5"/>
        <v>1.625</v>
      </c>
      <c r="K65" s="2">
        <f t="shared" si="5"/>
        <v>1.625</v>
      </c>
      <c r="L65" s="2">
        <f t="shared" si="5"/>
        <v>1.625</v>
      </c>
    </row>
    <row r="66" spans="2:16">
      <c r="B66" t="s">
        <v>55</v>
      </c>
      <c r="C66" s="2">
        <f t="shared" si="3"/>
        <v>0</v>
      </c>
      <c r="D66" s="2">
        <f t="shared" ref="D66:D75" si="6">+$C66</f>
        <v>0</v>
      </c>
      <c r="E66" s="2">
        <f t="shared" si="5"/>
        <v>0</v>
      </c>
      <c r="F66" s="2">
        <f t="shared" si="5"/>
        <v>0</v>
      </c>
      <c r="G66" s="2">
        <f t="shared" si="5"/>
        <v>0</v>
      </c>
      <c r="H66" s="2">
        <f t="shared" si="5"/>
        <v>0</v>
      </c>
      <c r="I66" s="2">
        <f t="shared" si="5"/>
        <v>0</v>
      </c>
      <c r="J66" s="2">
        <f t="shared" si="5"/>
        <v>0</v>
      </c>
      <c r="K66" s="2">
        <f t="shared" si="5"/>
        <v>0</v>
      </c>
      <c r="L66" s="2">
        <f t="shared" si="5"/>
        <v>0</v>
      </c>
    </row>
    <row r="67" spans="2:16">
      <c r="B67" t="s">
        <v>67</v>
      </c>
      <c r="C67" s="2">
        <f t="shared" si="3"/>
        <v>1.625</v>
      </c>
      <c r="D67" s="2">
        <f t="shared" si="6"/>
        <v>1.625</v>
      </c>
      <c r="E67" s="2">
        <f t="shared" si="5"/>
        <v>1.625</v>
      </c>
      <c r="F67" s="2">
        <f t="shared" si="5"/>
        <v>1.625</v>
      </c>
      <c r="G67" s="2">
        <f t="shared" si="5"/>
        <v>1.625</v>
      </c>
      <c r="H67" s="2">
        <f t="shared" si="5"/>
        <v>1.625</v>
      </c>
      <c r="I67" s="2">
        <f t="shared" si="5"/>
        <v>1.625</v>
      </c>
      <c r="J67" s="2">
        <f t="shared" si="5"/>
        <v>1.625</v>
      </c>
      <c r="K67" s="2">
        <f t="shared" si="5"/>
        <v>1.625</v>
      </c>
      <c r="L67" s="2">
        <f t="shared" si="5"/>
        <v>1.625</v>
      </c>
    </row>
    <row r="68" spans="2:16">
      <c r="B68" t="s">
        <v>46</v>
      </c>
      <c r="C68" s="2">
        <f t="shared" ref="C68:C75" si="7">CHOOSE($D$1,J143,K143,L143)</f>
        <v>56.750000000000007</v>
      </c>
      <c r="D68" s="2">
        <f t="shared" si="6"/>
        <v>56.750000000000007</v>
      </c>
      <c r="E68" s="2">
        <f t="shared" si="5"/>
        <v>56.750000000000007</v>
      </c>
      <c r="F68" s="2">
        <f t="shared" si="5"/>
        <v>56.750000000000007</v>
      </c>
      <c r="G68" s="2">
        <f t="shared" si="5"/>
        <v>56.750000000000007</v>
      </c>
      <c r="H68" s="2">
        <f t="shared" si="5"/>
        <v>56.750000000000007</v>
      </c>
      <c r="I68" s="2">
        <f t="shared" si="5"/>
        <v>56.750000000000007</v>
      </c>
      <c r="J68" s="2">
        <f t="shared" si="5"/>
        <v>56.750000000000007</v>
      </c>
      <c r="K68" s="2">
        <f t="shared" si="5"/>
        <v>56.750000000000007</v>
      </c>
      <c r="L68" s="2">
        <f t="shared" si="5"/>
        <v>56.750000000000007</v>
      </c>
    </row>
    <row r="69" spans="2:16">
      <c r="B69" t="s">
        <v>6</v>
      </c>
      <c r="C69" s="2">
        <f t="shared" si="7"/>
        <v>3.7083333333333335</v>
      </c>
      <c r="D69" s="2">
        <f t="shared" si="6"/>
        <v>3.7083333333333335</v>
      </c>
      <c r="E69" s="2">
        <f t="shared" si="5"/>
        <v>3.7083333333333335</v>
      </c>
      <c r="F69" s="2">
        <f t="shared" si="5"/>
        <v>3.7083333333333335</v>
      </c>
      <c r="G69" s="2">
        <f t="shared" si="5"/>
        <v>3.7083333333333335</v>
      </c>
      <c r="H69" s="2">
        <f t="shared" si="5"/>
        <v>3.7083333333333335</v>
      </c>
      <c r="I69" s="2">
        <f t="shared" si="5"/>
        <v>3.7083333333333335</v>
      </c>
      <c r="J69" s="2">
        <f t="shared" si="5"/>
        <v>3.7083333333333335</v>
      </c>
      <c r="K69" s="2">
        <f t="shared" si="5"/>
        <v>3.7083333333333335</v>
      </c>
      <c r="L69" s="2">
        <f t="shared" si="5"/>
        <v>3.7083333333333335</v>
      </c>
    </row>
    <row r="70" spans="2:16">
      <c r="B70" t="s">
        <v>62</v>
      </c>
      <c r="C70" s="2">
        <f t="shared" si="7"/>
        <v>1.125</v>
      </c>
      <c r="D70" s="2">
        <f t="shared" si="6"/>
        <v>1.125</v>
      </c>
      <c r="E70" s="2">
        <f t="shared" si="5"/>
        <v>1.125</v>
      </c>
      <c r="F70" s="2">
        <f t="shared" si="5"/>
        <v>1.125</v>
      </c>
      <c r="G70" s="2">
        <f t="shared" si="5"/>
        <v>1.125</v>
      </c>
      <c r="H70" s="2">
        <f t="shared" si="5"/>
        <v>1.125</v>
      </c>
      <c r="I70" s="2">
        <f t="shared" si="5"/>
        <v>1.125</v>
      </c>
      <c r="J70" s="2">
        <f t="shared" si="5"/>
        <v>1.125</v>
      </c>
      <c r="K70" s="2">
        <f t="shared" si="5"/>
        <v>1.125</v>
      </c>
      <c r="L70" s="2">
        <f t="shared" si="5"/>
        <v>1.125</v>
      </c>
    </row>
    <row r="71" spans="2:16">
      <c r="B71" t="s">
        <v>56</v>
      </c>
      <c r="C71" s="2">
        <f t="shared" si="7"/>
        <v>2</v>
      </c>
      <c r="D71" s="2">
        <f t="shared" si="6"/>
        <v>2</v>
      </c>
      <c r="E71" s="2">
        <f t="shared" si="5"/>
        <v>2</v>
      </c>
      <c r="F71" s="2">
        <f t="shared" si="5"/>
        <v>2</v>
      </c>
      <c r="G71" s="2">
        <f t="shared" si="5"/>
        <v>2</v>
      </c>
      <c r="H71" s="2">
        <f t="shared" si="5"/>
        <v>2</v>
      </c>
      <c r="I71" s="2">
        <f t="shared" si="5"/>
        <v>2</v>
      </c>
      <c r="J71" s="2">
        <f t="shared" si="5"/>
        <v>2</v>
      </c>
      <c r="K71" s="2">
        <f t="shared" si="5"/>
        <v>2</v>
      </c>
      <c r="L71" s="2">
        <f t="shared" si="5"/>
        <v>2</v>
      </c>
    </row>
    <row r="72" spans="2:16">
      <c r="B72" t="s">
        <v>63</v>
      </c>
      <c r="C72" s="2">
        <f t="shared" si="7"/>
        <v>1</v>
      </c>
      <c r="D72" s="2">
        <f t="shared" si="6"/>
        <v>1</v>
      </c>
      <c r="E72" s="2">
        <f t="shared" si="5"/>
        <v>1</v>
      </c>
      <c r="F72" s="2">
        <f t="shared" si="5"/>
        <v>1</v>
      </c>
      <c r="G72" s="2">
        <f t="shared" si="5"/>
        <v>1</v>
      </c>
      <c r="H72" s="2">
        <f t="shared" si="5"/>
        <v>1</v>
      </c>
      <c r="I72" s="2">
        <f t="shared" si="5"/>
        <v>1</v>
      </c>
      <c r="J72" s="2">
        <f t="shared" si="5"/>
        <v>1</v>
      </c>
      <c r="K72" s="2">
        <f t="shared" si="5"/>
        <v>1</v>
      </c>
      <c r="L72" s="2">
        <f t="shared" si="5"/>
        <v>1</v>
      </c>
    </row>
    <row r="73" spans="2:16">
      <c r="B73" t="s">
        <v>65</v>
      </c>
      <c r="C73" s="2">
        <f t="shared" si="7"/>
        <v>40.291666666666671</v>
      </c>
      <c r="D73" s="2">
        <f t="shared" si="6"/>
        <v>40.291666666666671</v>
      </c>
      <c r="E73" s="2">
        <f t="shared" si="5"/>
        <v>40.291666666666671</v>
      </c>
      <c r="F73" s="2">
        <f t="shared" si="5"/>
        <v>40.291666666666671</v>
      </c>
      <c r="G73" s="2">
        <f t="shared" si="5"/>
        <v>40.291666666666671</v>
      </c>
      <c r="H73" s="2">
        <f t="shared" si="5"/>
        <v>40.291666666666671</v>
      </c>
      <c r="I73" s="2">
        <f t="shared" si="5"/>
        <v>40.291666666666671</v>
      </c>
      <c r="J73" s="2">
        <f t="shared" si="5"/>
        <v>40.291666666666671</v>
      </c>
      <c r="K73" s="2">
        <f t="shared" si="5"/>
        <v>40.291666666666671</v>
      </c>
      <c r="L73" s="2">
        <f t="shared" si="5"/>
        <v>40.291666666666671</v>
      </c>
    </row>
    <row r="74" spans="2:16">
      <c r="B74" t="s">
        <v>48</v>
      </c>
      <c r="C74" s="2">
        <f t="shared" si="7"/>
        <v>15.25</v>
      </c>
      <c r="D74" s="2">
        <f t="shared" si="6"/>
        <v>15.25</v>
      </c>
      <c r="E74" s="2">
        <f t="shared" si="5"/>
        <v>15.25</v>
      </c>
      <c r="F74" s="2">
        <f t="shared" si="5"/>
        <v>15.25</v>
      </c>
      <c r="G74" s="2">
        <f t="shared" si="5"/>
        <v>15.25</v>
      </c>
      <c r="H74" s="2">
        <f t="shared" si="5"/>
        <v>15.25</v>
      </c>
      <c r="I74" s="2">
        <f t="shared" si="5"/>
        <v>15.25</v>
      </c>
      <c r="J74" s="2">
        <f t="shared" si="5"/>
        <v>15.25</v>
      </c>
      <c r="K74" s="2">
        <f t="shared" si="5"/>
        <v>15.25</v>
      </c>
      <c r="L74" s="2">
        <f t="shared" si="5"/>
        <v>15.25</v>
      </c>
    </row>
    <row r="75" spans="2:16">
      <c r="B75" t="s">
        <v>57</v>
      </c>
      <c r="C75" s="2">
        <f t="shared" si="7"/>
        <v>507.8055555555556</v>
      </c>
      <c r="D75" s="2">
        <f t="shared" si="6"/>
        <v>507.8055555555556</v>
      </c>
      <c r="E75" s="2">
        <f t="shared" si="5"/>
        <v>507.8055555555556</v>
      </c>
      <c r="F75" s="2">
        <f t="shared" si="5"/>
        <v>507.8055555555556</v>
      </c>
      <c r="G75" s="2">
        <f t="shared" si="5"/>
        <v>507.8055555555556</v>
      </c>
      <c r="H75" s="2">
        <f t="shared" si="5"/>
        <v>507.8055555555556</v>
      </c>
      <c r="I75" s="2">
        <f t="shared" si="5"/>
        <v>507.8055555555556</v>
      </c>
      <c r="J75" s="2">
        <f t="shared" si="5"/>
        <v>507.8055555555556</v>
      </c>
      <c r="K75" s="2">
        <f t="shared" si="5"/>
        <v>507.8055555555556</v>
      </c>
      <c r="L75" s="2">
        <f t="shared" si="5"/>
        <v>507.8055555555556</v>
      </c>
    </row>
    <row r="76" spans="2:16">
      <c r="C76" s="2"/>
      <c r="D76" s="2"/>
      <c r="E76" s="2"/>
      <c r="F76" s="2"/>
      <c r="G76" s="2"/>
      <c r="H76" s="2"/>
      <c r="I76" s="2"/>
      <c r="J76" s="2"/>
      <c r="K76" s="2"/>
      <c r="L76" s="2"/>
    </row>
    <row r="78" spans="2:16" ht="45">
      <c r="B78" s="1" t="s">
        <v>0</v>
      </c>
      <c r="C78" s="65" t="s">
        <v>156</v>
      </c>
      <c r="D78" s="65" t="s">
        <v>157</v>
      </c>
      <c r="E78" s="65" t="s">
        <v>207</v>
      </c>
      <c r="F78" s="65" t="s">
        <v>208</v>
      </c>
      <c r="G78" s="40" t="s">
        <v>210</v>
      </c>
      <c r="H78" s="40" t="s">
        <v>240</v>
      </c>
      <c r="I78" s="40" t="s">
        <v>158</v>
      </c>
      <c r="J78" s="38" t="s">
        <v>102</v>
      </c>
      <c r="K78" s="38" t="s">
        <v>283</v>
      </c>
      <c r="L78" s="38" t="s">
        <v>284</v>
      </c>
      <c r="M78" s="40" t="s">
        <v>211</v>
      </c>
      <c r="N78" s="40" t="s">
        <v>213</v>
      </c>
      <c r="O78" s="40" t="s">
        <v>214</v>
      </c>
      <c r="P78" s="40" t="s">
        <v>215</v>
      </c>
    </row>
    <row r="79" spans="2:16">
      <c r="B79" t="s">
        <v>37</v>
      </c>
      <c r="C79" s="2">
        <v>3.5</v>
      </c>
      <c r="D79" s="2">
        <v>2.5</v>
      </c>
      <c r="E79" s="2">
        <v>12.333333333333334</v>
      </c>
      <c r="F79" s="2">
        <v>0</v>
      </c>
      <c r="G79" s="2">
        <f>+AVERAGE(C79:E79)</f>
        <v>6.1111111111111116</v>
      </c>
      <c r="H79" s="2">
        <f>+AVERAGE(C79:F79)</f>
        <v>4.5833333333333339</v>
      </c>
      <c r="I79" s="2">
        <f>+G79*1.1</f>
        <v>6.7222222222222232</v>
      </c>
      <c r="J79" s="2">
        <f>+H79</f>
        <v>4.5833333333333339</v>
      </c>
      <c r="K79" s="2">
        <f>+G79</f>
        <v>6.1111111111111116</v>
      </c>
      <c r="L79" s="2">
        <f t="shared" ref="L79:L110" si="8">+I79</f>
        <v>6.7222222222222232</v>
      </c>
      <c r="M79" s="67">
        <f>+C79/'paklausa ir pasiula'!C2</f>
        <v>2.9745042492917852E-2</v>
      </c>
      <c r="N79" s="67">
        <f>+D79/'paklausa ir pasiula'!D2</f>
        <v>2.0891364902506968E-2</v>
      </c>
      <c r="O79" s="67">
        <f>+E79/'paklausa ir pasiula'!F2</f>
        <v>0.10379856769966127</v>
      </c>
      <c r="P79" s="67">
        <f>+F79/'paklausa ir pasiula'!G2</f>
        <v>0</v>
      </c>
    </row>
    <row r="80" spans="2:16">
      <c r="B80" t="s">
        <v>11</v>
      </c>
      <c r="C80" s="2">
        <v>1</v>
      </c>
      <c r="D80" s="2">
        <v>0</v>
      </c>
      <c r="E80" s="2">
        <v>1</v>
      </c>
      <c r="F80" s="2">
        <v>0</v>
      </c>
      <c r="G80" s="2">
        <f t="shared" ref="G80:G143" si="9">+AVERAGE(C80:E80)</f>
        <v>0.66666666666666663</v>
      </c>
      <c r="H80" s="2">
        <f t="shared" ref="H80:H143" si="10">+AVERAGE(C80:F80)</f>
        <v>0.5</v>
      </c>
      <c r="I80" s="2">
        <f t="shared" ref="I80:I143" si="11">+G80*1.1</f>
        <v>0.73333333333333339</v>
      </c>
      <c r="J80" s="2">
        <f t="shared" ref="J80:J143" si="12">+H80</f>
        <v>0.5</v>
      </c>
      <c r="K80" s="2">
        <f t="shared" ref="K80:K143" si="13">+G80</f>
        <v>0.66666666666666663</v>
      </c>
      <c r="L80" s="2">
        <f t="shared" si="8"/>
        <v>0.73333333333333339</v>
      </c>
      <c r="M80" s="67">
        <f>+C80/'paklausa ir pasiula'!C3</f>
        <v>0.1</v>
      </c>
      <c r="N80" s="67">
        <f>+D80/'paklausa ir pasiula'!D3</f>
        <v>0</v>
      </c>
      <c r="O80" s="67">
        <f>+E80/'paklausa ir pasiula'!F3</f>
        <v>9.2769613282142033E-2</v>
      </c>
      <c r="P80" s="67">
        <f>+F80/'paklausa ir pasiula'!G3</f>
        <v>0</v>
      </c>
    </row>
    <row r="81" spans="2:16">
      <c r="B81" t="s">
        <v>25</v>
      </c>
      <c r="C81" s="2">
        <v>9</v>
      </c>
      <c r="D81" s="2">
        <v>14.5</v>
      </c>
      <c r="E81" s="2">
        <v>16.5</v>
      </c>
      <c r="F81" s="2">
        <v>4.5</v>
      </c>
      <c r="G81" s="2">
        <f t="shared" si="9"/>
        <v>13.333333333333334</v>
      </c>
      <c r="H81" s="2">
        <f t="shared" si="10"/>
        <v>11.125</v>
      </c>
      <c r="I81" s="2">
        <f t="shared" si="11"/>
        <v>14.666666666666668</v>
      </c>
      <c r="J81" s="2">
        <f t="shared" si="12"/>
        <v>11.125</v>
      </c>
      <c r="K81" s="2">
        <f t="shared" si="13"/>
        <v>13.333333333333334</v>
      </c>
      <c r="L81" s="2">
        <f t="shared" si="8"/>
        <v>14.666666666666668</v>
      </c>
      <c r="M81" s="67">
        <f>+C81/'paklausa ir pasiula'!C4</f>
        <v>2.7508914926133471E-2</v>
      </c>
      <c r="N81" s="67">
        <f>+D81/'paklausa ir pasiula'!D4</f>
        <v>4.275184275184276E-2</v>
      </c>
      <c r="O81" s="67">
        <f>+E81/'paklausa ir pasiula'!F4</f>
        <v>4.9644279540173308E-2</v>
      </c>
      <c r="P81" s="67">
        <f>+F81/'paklausa ir pasiula'!G4</f>
        <v>1.3507500819233293E-2</v>
      </c>
    </row>
    <row r="82" spans="2:16">
      <c r="B82" t="s">
        <v>13</v>
      </c>
      <c r="C82" s="2">
        <v>10.5</v>
      </c>
      <c r="D82" s="2">
        <v>17</v>
      </c>
      <c r="E82" s="2">
        <v>38.5</v>
      </c>
      <c r="F82" s="2">
        <v>5</v>
      </c>
      <c r="G82" s="2">
        <f t="shared" si="9"/>
        <v>22</v>
      </c>
      <c r="H82" s="2">
        <f t="shared" si="10"/>
        <v>17.75</v>
      </c>
      <c r="I82" s="2">
        <f t="shared" si="11"/>
        <v>24.200000000000003</v>
      </c>
      <c r="J82" s="2">
        <f t="shared" si="12"/>
        <v>17.75</v>
      </c>
      <c r="K82" s="2">
        <f t="shared" si="13"/>
        <v>22</v>
      </c>
      <c r="L82" s="2">
        <f t="shared" si="8"/>
        <v>24.200000000000003</v>
      </c>
      <c r="M82" s="67">
        <f>+C82/'paklausa ir pasiula'!C5</f>
        <v>1.7283950617283949E-2</v>
      </c>
      <c r="N82" s="67">
        <f>+D82/'paklausa ir pasiula'!D5</f>
        <v>2.7134876296887472E-2</v>
      </c>
      <c r="O82" s="67">
        <f>+E82/'paklausa ir pasiula'!F5</f>
        <v>6.2710185514744055E-2</v>
      </c>
      <c r="P82" s="67">
        <f>+F82/'paklausa ir pasiula'!G5</f>
        <v>8.1250226618012327E-3</v>
      </c>
    </row>
    <row r="83" spans="2:16">
      <c r="B83" t="s">
        <v>33</v>
      </c>
      <c r="C83" s="2">
        <v>1.333333333333333</v>
      </c>
      <c r="D83" s="2">
        <v>1</v>
      </c>
      <c r="E83" s="2">
        <v>4.333333333333333</v>
      </c>
      <c r="F83" s="2">
        <v>0</v>
      </c>
      <c r="G83" s="2">
        <f t="shared" si="9"/>
        <v>2.2222222222222219</v>
      </c>
      <c r="H83" s="2">
        <f t="shared" si="10"/>
        <v>1.6666666666666665</v>
      </c>
      <c r="I83" s="2">
        <f t="shared" si="11"/>
        <v>2.4444444444444442</v>
      </c>
      <c r="J83" s="2">
        <f t="shared" si="12"/>
        <v>1.6666666666666665</v>
      </c>
      <c r="K83" s="2">
        <f t="shared" si="13"/>
        <v>2.2222222222222219</v>
      </c>
      <c r="L83" s="2">
        <f t="shared" si="8"/>
        <v>2.4444444444444442</v>
      </c>
      <c r="M83" s="67">
        <f>+C83/'paklausa ir pasiula'!C6</f>
        <v>3.9119804400977995E-2</v>
      </c>
      <c r="N83" s="67">
        <f>+D83/'paklausa ir pasiula'!D6</f>
        <v>2.8503562945368176E-2</v>
      </c>
      <c r="O83" s="67">
        <f>+E83/'paklausa ir pasiula'!F6</f>
        <v>0.12604327505317159</v>
      </c>
      <c r="P83" s="67">
        <f>+F83/'paklausa ir pasiula'!G6</f>
        <v>0</v>
      </c>
    </row>
    <row r="84" spans="2:16">
      <c r="B84" t="s">
        <v>58</v>
      </c>
      <c r="C84" s="2">
        <v>9.4999999999999982</v>
      </c>
      <c r="D84" s="2">
        <v>17.5</v>
      </c>
      <c r="E84" s="2">
        <v>23</v>
      </c>
      <c r="F84" s="2">
        <v>7.5</v>
      </c>
      <c r="G84" s="2">
        <f t="shared" si="9"/>
        <v>16.666666666666668</v>
      </c>
      <c r="H84" s="2">
        <f t="shared" si="10"/>
        <v>14.375</v>
      </c>
      <c r="I84" s="2">
        <f t="shared" si="11"/>
        <v>18.333333333333336</v>
      </c>
      <c r="J84" s="2">
        <f t="shared" si="12"/>
        <v>14.375</v>
      </c>
      <c r="K84" s="2">
        <f t="shared" si="13"/>
        <v>16.666666666666668</v>
      </c>
      <c r="L84" s="2">
        <f t="shared" si="8"/>
        <v>18.333333333333336</v>
      </c>
      <c r="M84" s="67">
        <f>+C84/'paklausa ir pasiula'!C7</f>
        <v>1.2878445549028464E-2</v>
      </c>
      <c r="N84" s="67">
        <f>+D84/'paklausa ir pasiula'!D7</f>
        <v>2.3219814241486066E-2</v>
      </c>
      <c r="O84" s="67">
        <f>+E84/'paklausa ir pasiula'!F7</f>
        <v>3.0819653965830293E-2</v>
      </c>
      <c r="P84" s="67">
        <f>+F84/'paklausa ir pasiula'!G7</f>
        <v>9.9908531080579854E-3</v>
      </c>
    </row>
    <row r="85" spans="2:16">
      <c r="B85" t="s">
        <v>14</v>
      </c>
      <c r="C85" s="2">
        <v>4</v>
      </c>
      <c r="D85" s="2">
        <v>11.5</v>
      </c>
      <c r="E85" s="2">
        <v>13.5</v>
      </c>
      <c r="F85" s="2">
        <v>3.5</v>
      </c>
      <c r="G85" s="2">
        <f t="shared" si="9"/>
        <v>9.6666666666666661</v>
      </c>
      <c r="H85" s="2">
        <f t="shared" si="10"/>
        <v>8.125</v>
      </c>
      <c r="I85" s="2">
        <f t="shared" si="11"/>
        <v>10.633333333333333</v>
      </c>
      <c r="J85" s="2">
        <f t="shared" si="12"/>
        <v>8.125</v>
      </c>
      <c r="K85" s="2">
        <f t="shared" si="13"/>
        <v>9.6666666666666661</v>
      </c>
      <c r="L85" s="2">
        <f t="shared" si="8"/>
        <v>10.633333333333333</v>
      </c>
      <c r="M85" s="67">
        <f>+C85/'paklausa ir pasiula'!C8</f>
        <v>1.2352032938754504E-2</v>
      </c>
      <c r="N85" s="67">
        <f>+D85/'paklausa ir pasiula'!D8</f>
        <v>3.4243176178660052E-2</v>
      </c>
      <c r="O85" s="67">
        <f>+E85/'paklausa ir pasiula'!F8</f>
        <v>4.0914211236501824E-2</v>
      </c>
      <c r="P85" s="67">
        <f>+F85/'paklausa ir pasiula'!G8</f>
        <v>1.0572999335265818E-2</v>
      </c>
    </row>
    <row r="86" spans="2:16">
      <c r="B86" t="s">
        <v>5</v>
      </c>
      <c r="C86" s="2">
        <v>11</v>
      </c>
      <c r="D86" s="2">
        <v>5.5</v>
      </c>
      <c r="E86" s="2">
        <v>5.4999999999999982</v>
      </c>
      <c r="F86" s="2">
        <v>1</v>
      </c>
      <c r="G86" s="2">
        <f t="shared" si="9"/>
        <v>7.333333333333333</v>
      </c>
      <c r="H86" s="2">
        <f t="shared" si="10"/>
        <v>5.75</v>
      </c>
      <c r="I86" s="2">
        <f t="shared" si="11"/>
        <v>8.0666666666666664</v>
      </c>
      <c r="J86" s="2">
        <f t="shared" si="12"/>
        <v>5.75</v>
      </c>
      <c r="K86" s="2">
        <f t="shared" si="13"/>
        <v>7.333333333333333</v>
      </c>
      <c r="L86" s="2">
        <f t="shared" si="8"/>
        <v>8.0666666666666664</v>
      </c>
      <c r="M86" s="67">
        <f>+C86/'paklausa ir pasiula'!C9</f>
        <v>6.6132264529058113E-2</v>
      </c>
      <c r="N86" s="67">
        <f>+D86/'paklausa ir pasiula'!D9</f>
        <v>3.1015037593984961E-2</v>
      </c>
      <c r="O86" s="67">
        <f>+E86/'paklausa ir pasiula'!F9</f>
        <v>3.1567233780877973E-2</v>
      </c>
      <c r="P86" s="67">
        <f>+F86/'paklausa ir pasiula'!G9</f>
        <v>5.7208898121806177E-3</v>
      </c>
    </row>
    <row r="87" spans="2:16">
      <c r="B87" t="s">
        <v>30</v>
      </c>
      <c r="C87" s="2">
        <v>0</v>
      </c>
      <c r="D87" s="2">
        <v>1</v>
      </c>
      <c r="E87" s="2">
        <v>0</v>
      </c>
      <c r="F87" s="2">
        <v>0</v>
      </c>
      <c r="G87" s="2">
        <f t="shared" si="9"/>
        <v>0.33333333333333331</v>
      </c>
      <c r="H87" s="2">
        <f t="shared" si="10"/>
        <v>0.25</v>
      </c>
      <c r="I87" s="2">
        <f t="shared" si="11"/>
        <v>0.3666666666666667</v>
      </c>
      <c r="J87" s="2">
        <f t="shared" si="12"/>
        <v>0.25</v>
      </c>
      <c r="K87" s="2">
        <f t="shared" si="13"/>
        <v>0.33333333333333331</v>
      </c>
      <c r="L87" s="2">
        <f t="shared" si="8"/>
        <v>0.3666666666666667</v>
      </c>
      <c r="M87" s="67">
        <f>+C87/'paklausa ir pasiula'!C10</f>
        <v>0</v>
      </c>
      <c r="N87" s="67">
        <f>+D87/'paklausa ir pasiula'!D10</f>
        <v>3.2786885245901641E-2</v>
      </c>
      <c r="O87" s="67">
        <f>+E87/'paklausa ir pasiula'!F10</f>
        <v>0</v>
      </c>
      <c r="P87" s="67">
        <f>+F87/'paklausa ir pasiula'!G10</f>
        <v>0</v>
      </c>
    </row>
    <row r="88" spans="2:16">
      <c r="B88" t="s">
        <v>19</v>
      </c>
      <c r="C88" s="2">
        <v>3.5</v>
      </c>
      <c r="D88" s="2">
        <v>2.5</v>
      </c>
      <c r="E88" s="2">
        <v>1.5</v>
      </c>
      <c r="F88" s="2">
        <v>0</v>
      </c>
      <c r="G88" s="2">
        <f t="shared" si="9"/>
        <v>2.5</v>
      </c>
      <c r="H88" s="2">
        <f t="shared" si="10"/>
        <v>1.875</v>
      </c>
      <c r="I88" s="2">
        <f t="shared" si="11"/>
        <v>2.75</v>
      </c>
      <c r="J88" s="2">
        <f t="shared" si="12"/>
        <v>1.875</v>
      </c>
      <c r="K88" s="2">
        <f t="shared" si="13"/>
        <v>2.5</v>
      </c>
      <c r="L88" s="2">
        <f t="shared" si="8"/>
        <v>2.75</v>
      </c>
      <c r="M88" s="67">
        <f>+C88/'paklausa ir pasiula'!C11</f>
        <v>2.6992287917737792E-2</v>
      </c>
      <c r="N88" s="67">
        <f>+D88/'paklausa ir pasiula'!D11</f>
        <v>1.8564356435643567E-2</v>
      </c>
      <c r="O88" s="67">
        <f>+E88/'paklausa ir pasiula'!F11</f>
        <v>1.130743502965899E-2</v>
      </c>
      <c r="P88" s="67">
        <f>+F88/'paklausa ir pasiula'!G11</f>
        <v>0</v>
      </c>
    </row>
    <row r="89" spans="2:16">
      <c r="B89" t="s">
        <v>20</v>
      </c>
      <c r="C89" s="2">
        <v>4.5</v>
      </c>
      <c r="D89" s="2">
        <v>2.5</v>
      </c>
      <c r="E89" s="2">
        <v>7.1666666666666661</v>
      </c>
      <c r="F89" s="2">
        <v>0</v>
      </c>
      <c r="G89" s="2">
        <f t="shared" si="9"/>
        <v>4.7222222222222223</v>
      </c>
      <c r="H89" s="2">
        <f t="shared" si="10"/>
        <v>3.5416666666666665</v>
      </c>
      <c r="I89" s="2">
        <f t="shared" si="11"/>
        <v>5.1944444444444446</v>
      </c>
      <c r="J89" s="2">
        <f t="shared" si="12"/>
        <v>3.5416666666666665</v>
      </c>
      <c r="K89" s="2">
        <f t="shared" si="13"/>
        <v>4.7222222222222223</v>
      </c>
      <c r="L89" s="2">
        <f t="shared" si="8"/>
        <v>5.1944444444444446</v>
      </c>
      <c r="M89" s="67">
        <f>+C89/'paklausa ir pasiula'!C12</f>
        <v>4.1666666666666671E-2</v>
      </c>
      <c r="N89" s="67">
        <f>+D89/'paklausa ir pasiula'!D12</f>
        <v>2.1551724137931036E-2</v>
      </c>
      <c r="O89" s="67">
        <f>+E89/'paklausa ir pasiula'!F12</f>
        <v>6.3046015923064927E-2</v>
      </c>
      <c r="P89" s="67">
        <f>+F89/'paklausa ir pasiula'!G12</f>
        <v>0</v>
      </c>
    </row>
    <row r="90" spans="2:16">
      <c r="B90" t="s">
        <v>64</v>
      </c>
      <c r="C90" s="2">
        <v>0</v>
      </c>
      <c r="D90" s="2">
        <v>2</v>
      </c>
      <c r="E90" s="2">
        <v>3</v>
      </c>
      <c r="F90" s="2">
        <v>0</v>
      </c>
      <c r="G90" s="2">
        <f t="shared" si="9"/>
        <v>1.6666666666666667</v>
      </c>
      <c r="H90" s="2">
        <f t="shared" si="10"/>
        <v>1.25</v>
      </c>
      <c r="I90" s="2">
        <f t="shared" si="11"/>
        <v>1.8333333333333335</v>
      </c>
      <c r="J90" s="2">
        <f t="shared" si="12"/>
        <v>1.25</v>
      </c>
      <c r="K90" s="2">
        <f t="shared" si="13"/>
        <v>1.6666666666666667</v>
      </c>
      <c r="L90" s="2">
        <f t="shared" si="8"/>
        <v>1.8333333333333335</v>
      </c>
      <c r="M90" s="67">
        <f>+C90/'paklausa ir pasiula'!C13</f>
        <v>0</v>
      </c>
      <c r="N90" s="67">
        <f>+D90/'paklausa ir pasiula'!D13</f>
        <v>9.836065573770493E-2</v>
      </c>
      <c r="O90" s="67">
        <f>+E90/'paklausa ir pasiula'!F13</f>
        <v>0.14938854715025882</v>
      </c>
      <c r="P90" s="67">
        <f>+F90/'paklausa ir pasiula'!G13</f>
        <v>0</v>
      </c>
    </row>
    <row r="91" spans="2:16">
      <c r="B91" t="s">
        <v>71</v>
      </c>
      <c r="C91" s="2">
        <v>0</v>
      </c>
      <c r="D91" s="2">
        <v>0</v>
      </c>
      <c r="E91" s="2">
        <v>3</v>
      </c>
      <c r="F91" s="2">
        <v>0</v>
      </c>
      <c r="G91" s="2">
        <f t="shared" si="9"/>
        <v>1</v>
      </c>
      <c r="H91" s="2">
        <f t="shared" si="10"/>
        <v>0.75</v>
      </c>
      <c r="I91" s="2">
        <f t="shared" si="11"/>
        <v>1.1000000000000001</v>
      </c>
      <c r="J91" s="2">
        <f t="shared" si="12"/>
        <v>0.75</v>
      </c>
      <c r="K91" s="2">
        <f t="shared" si="13"/>
        <v>1</v>
      </c>
      <c r="L91" s="2">
        <f t="shared" si="8"/>
        <v>1.1000000000000001</v>
      </c>
      <c r="M91" s="67">
        <f>+C91/'paklausa ir pasiula'!C14</f>
        <v>0</v>
      </c>
      <c r="N91" s="67">
        <f>+D91/'paklausa ir pasiula'!D14</f>
        <v>0</v>
      </c>
      <c r="O91" s="67">
        <f>+E91/'paklausa ir pasiula'!F14</f>
        <v>0.12859086915333465</v>
      </c>
      <c r="P91" s="67">
        <f>+F91/'paklausa ir pasiula'!G14</f>
        <v>0</v>
      </c>
    </row>
    <row r="92" spans="2:16">
      <c r="B92" t="s">
        <v>50</v>
      </c>
      <c r="C92" s="2">
        <v>1.5</v>
      </c>
      <c r="D92" s="2">
        <v>2.5</v>
      </c>
      <c r="E92" s="2">
        <v>1</v>
      </c>
      <c r="F92" s="2">
        <v>0</v>
      </c>
      <c r="G92" s="2">
        <f t="shared" si="9"/>
        <v>1.6666666666666667</v>
      </c>
      <c r="H92" s="2">
        <f t="shared" si="10"/>
        <v>1.25</v>
      </c>
      <c r="I92" s="2">
        <f t="shared" si="11"/>
        <v>1.8333333333333335</v>
      </c>
      <c r="J92" s="2">
        <f t="shared" si="12"/>
        <v>1.25</v>
      </c>
      <c r="K92" s="2">
        <f t="shared" si="13"/>
        <v>1.6666666666666667</v>
      </c>
      <c r="L92" s="2">
        <f t="shared" si="8"/>
        <v>1.8333333333333335</v>
      </c>
      <c r="M92" s="67">
        <f>+C92/'paklausa ir pasiula'!C15</f>
        <v>3.7344398340248962E-2</v>
      </c>
      <c r="N92" s="67">
        <f>+D92/'paklausa ir pasiula'!D15</f>
        <v>6.0728744939271259E-2</v>
      </c>
      <c r="O92" s="67">
        <f>+E92/'paklausa ir pasiula'!F15</f>
        <v>2.4788641605754554E-2</v>
      </c>
      <c r="P92" s="67">
        <f>+F92/'paklausa ir pasiula'!G15</f>
        <v>0</v>
      </c>
    </row>
    <row r="93" spans="2:16">
      <c r="B93" t="s">
        <v>7</v>
      </c>
      <c r="C93" s="2">
        <v>2</v>
      </c>
      <c r="D93" s="2">
        <v>3.5</v>
      </c>
      <c r="E93" s="2">
        <v>3.5</v>
      </c>
      <c r="F93" s="2">
        <v>0</v>
      </c>
      <c r="G93" s="2">
        <f t="shared" si="9"/>
        <v>3</v>
      </c>
      <c r="H93" s="2">
        <f t="shared" si="10"/>
        <v>2.25</v>
      </c>
      <c r="I93" s="2">
        <f t="shared" si="11"/>
        <v>3.3000000000000003</v>
      </c>
      <c r="J93" s="2">
        <f t="shared" si="12"/>
        <v>2.25</v>
      </c>
      <c r="K93" s="2">
        <f t="shared" si="13"/>
        <v>3</v>
      </c>
      <c r="L93" s="2">
        <f t="shared" si="8"/>
        <v>3.3000000000000003</v>
      </c>
      <c r="M93" s="67">
        <f>+C93/'paklausa ir pasiula'!C16</f>
        <v>3.5714285714285712E-2</v>
      </c>
      <c r="N93" s="67">
        <f>+D93/'paklausa ir pasiula'!D16</f>
        <v>5.8333333333333334E-2</v>
      </c>
      <c r="O93" s="67">
        <f>+E93/'paklausa ir pasiula'!F16</f>
        <v>5.8910949675989865E-2</v>
      </c>
      <c r="P93" s="67">
        <f>+F93/'paklausa ir pasiula'!G16</f>
        <v>0</v>
      </c>
    </row>
    <row r="94" spans="2:16">
      <c r="B94" t="s">
        <v>8</v>
      </c>
      <c r="C94" s="2">
        <v>14.5</v>
      </c>
      <c r="D94" s="2">
        <v>9.5</v>
      </c>
      <c r="E94" s="2">
        <v>16</v>
      </c>
      <c r="F94" s="2">
        <v>1.5</v>
      </c>
      <c r="G94" s="2">
        <f t="shared" si="9"/>
        <v>13.333333333333334</v>
      </c>
      <c r="H94" s="2">
        <f t="shared" si="10"/>
        <v>10.375</v>
      </c>
      <c r="I94" s="2">
        <f t="shared" si="11"/>
        <v>14.666666666666668</v>
      </c>
      <c r="J94" s="2">
        <f t="shared" si="12"/>
        <v>10.375</v>
      </c>
      <c r="K94" s="2">
        <f t="shared" si="13"/>
        <v>13.333333333333334</v>
      </c>
      <c r="L94" s="2">
        <f t="shared" si="8"/>
        <v>14.666666666666668</v>
      </c>
      <c r="M94" s="67">
        <f>+C94/'paklausa ir pasiula'!C17</f>
        <v>3.8091068301225932E-2</v>
      </c>
      <c r="N94" s="67">
        <f>+D94/'paklausa ir pasiula'!D17</f>
        <v>2.3829431438127095E-2</v>
      </c>
      <c r="O94" s="67">
        <f>+E94/'paklausa ir pasiula'!F17</f>
        <v>4.0531183723566851E-2</v>
      </c>
      <c r="P94" s="67">
        <f>+F94/'paklausa ir pasiula'!G17</f>
        <v>3.777478073130286E-3</v>
      </c>
    </row>
    <row r="95" spans="2:16">
      <c r="B95" t="s">
        <v>72</v>
      </c>
      <c r="C95" s="2">
        <v>0</v>
      </c>
      <c r="D95" s="2">
        <v>0</v>
      </c>
      <c r="E95" s="2">
        <v>0</v>
      </c>
      <c r="F95" s="2">
        <v>0</v>
      </c>
      <c r="G95" s="2">
        <f t="shared" si="9"/>
        <v>0</v>
      </c>
      <c r="H95" s="2">
        <f t="shared" si="10"/>
        <v>0</v>
      </c>
      <c r="I95" s="2">
        <f t="shared" si="11"/>
        <v>0</v>
      </c>
      <c r="J95" s="2">
        <f t="shared" si="12"/>
        <v>0</v>
      </c>
      <c r="K95" s="2">
        <f t="shared" si="13"/>
        <v>0</v>
      </c>
      <c r="L95" s="2">
        <f t="shared" si="8"/>
        <v>0</v>
      </c>
      <c r="M95" s="67">
        <f>+C95/'paklausa ir pasiula'!C18</f>
        <v>0</v>
      </c>
      <c r="N95" s="67">
        <f>+D95/'paklausa ir pasiula'!D18</f>
        <v>0</v>
      </c>
      <c r="O95" s="67">
        <f>+E95/'paklausa ir pasiula'!F18</f>
        <v>0</v>
      </c>
      <c r="P95" s="67">
        <f>+F95/'paklausa ir pasiula'!G18</f>
        <v>0</v>
      </c>
    </row>
    <row r="96" spans="2:16">
      <c r="B96" t="s">
        <v>53</v>
      </c>
      <c r="C96" s="2">
        <v>0</v>
      </c>
      <c r="D96" s="2">
        <v>0</v>
      </c>
      <c r="E96" s="2">
        <v>0</v>
      </c>
      <c r="F96" s="2">
        <v>0</v>
      </c>
      <c r="G96" s="2">
        <f t="shared" si="9"/>
        <v>0</v>
      </c>
      <c r="H96" s="2">
        <f t="shared" si="10"/>
        <v>0</v>
      </c>
      <c r="I96" s="2">
        <f t="shared" si="11"/>
        <v>0</v>
      </c>
      <c r="J96" s="2">
        <f t="shared" si="12"/>
        <v>0</v>
      </c>
      <c r="K96" s="2">
        <f t="shared" si="13"/>
        <v>0</v>
      </c>
      <c r="L96" s="2">
        <f t="shared" si="8"/>
        <v>0</v>
      </c>
      <c r="M96" s="67">
        <f>+C96/'paklausa ir pasiula'!C19</f>
        <v>0</v>
      </c>
      <c r="N96" s="67">
        <f>+D96/'paklausa ir pasiula'!D19</f>
        <v>0</v>
      </c>
      <c r="O96" s="67">
        <f>+E96/'paklausa ir pasiula'!F19</f>
        <v>0</v>
      </c>
      <c r="P96" s="67">
        <f>+F96/'paklausa ir pasiula'!G19</f>
        <v>0</v>
      </c>
    </row>
    <row r="97" spans="2:16">
      <c r="B97" t="s">
        <v>49</v>
      </c>
      <c r="C97" s="2">
        <v>0</v>
      </c>
      <c r="D97" s="2">
        <v>1</v>
      </c>
      <c r="E97" s="2">
        <v>1</v>
      </c>
      <c r="F97" s="2">
        <v>0.5</v>
      </c>
      <c r="G97" s="2">
        <f t="shared" si="9"/>
        <v>0.66666666666666663</v>
      </c>
      <c r="H97" s="2">
        <f t="shared" si="10"/>
        <v>0.625</v>
      </c>
      <c r="I97" s="2">
        <f t="shared" si="11"/>
        <v>0.73333333333333339</v>
      </c>
      <c r="J97" s="2">
        <f t="shared" si="12"/>
        <v>0.625</v>
      </c>
      <c r="K97" s="2">
        <f t="shared" si="13"/>
        <v>0.66666666666666663</v>
      </c>
      <c r="L97" s="2">
        <f t="shared" si="8"/>
        <v>0.73333333333333339</v>
      </c>
      <c r="M97" s="67">
        <f>+C97/'paklausa ir pasiula'!C20</f>
        <v>0</v>
      </c>
      <c r="N97" s="67">
        <f>+D97/'paklausa ir pasiula'!D20</f>
        <v>4.2105263157894736E-2</v>
      </c>
      <c r="O97" s="67">
        <f>+E97/'paklausa ir pasiula'!F20</f>
        <v>4.2966978783307887E-2</v>
      </c>
      <c r="P97" s="67">
        <f>+F97/'paklausa ir pasiula'!G20</f>
        <v>2.1432954516288304E-2</v>
      </c>
    </row>
    <row r="98" spans="2:16">
      <c r="B98" t="s">
        <v>43</v>
      </c>
      <c r="C98" s="2">
        <v>0.5</v>
      </c>
      <c r="D98" s="2">
        <v>4</v>
      </c>
      <c r="E98" s="2">
        <v>5.5</v>
      </c>
      <c r="F98" s="2">
        <v>0.5</v>
      </c>
      <c r="G98" s="2">
        <f t="shared" si="9"/>
        <v>3.3333333333333335</v>
      </c>
      <c r="H98" s="2">
        <f t="shared" si="10"/>
        <v>2.625</v>
      </c>
      <c r="I98" s="2">
        <f t="shared" si="11"/>
        <v>3.666666666666667</v>
      </c>
      <c r="J98" s="2">
        <f t="shared" si="12"/>
        <v>2.625</v>
      </c>
      <c r="K98" s="2">
        <f t="shared" si="13"/>
        <v>3.3333333333333335</v>
      </c>
      <c r="L98" s="2">
        <f t="shared" si="8"/>
        <v>3.666666666666667</v>
      </c>
      <c r="M98" s="67">
        <f>+C98/'paklausa ir pasiula'!C21</f>
        <v>4.4843049327354268E-3</v>
      </c>
      <c r="N98" s="67">
        <f>+D98/'paklausa ir pasiula'!D21</f>
        <v>3.4632034632034639E-2</v>
      </c>
      <c r="O98" s="67">
        <f>+E98/'paklausa ir pasiula'!F21</f>
        <v>4.8466863986802569E-2</v>
      </c>
      <c r="P98" s="67">
        <f>+F98/'paklausa ir pasiula'!G21</f>
        <v>4.3917941992497678E-3</v>
      </c>
    </row>
    <row r="99" spans="2:16">
      <c r="B99" t="s">
        <v>36</v>
      </c>
      <c r="C99" s="2">
        <v>4.6666666666666661</v>
      </c>
      <c r="D99" s="2">
        <v>3.8333333333333335</v>
      </c>
      <c r="E99" s="2">
        <v>5.5</v>
      </c>
      <c r="F99" s="2">
        <v>0.66666666666666652</v>
      </c>
      <c r="G99" s="2">
        <f t="shared" si="9"/>
        <v>4.666666666666667</v>
      </c>
      <c r="H99" s="2">
        <f t="shared" si="10"/>
        <v>3.6666666666666665</v>
      </c>
      <c r="I99" s="2">
        <f t="shared" si="11"/>
        <v>5.1333333333333337</v>
      </c>
      <c r="J99" s="2">
        <f t="shared" si="12"/>
        <v>3.6666666666666665</v>
      </c>
      <c r="K99" s="2">
        <f t="shared" si="13"/>
        <v>4.666666666666667</v>
      </c>
      <c r="L99" s="2">
        <f t="shared" si="8"/>
        <v>5.1333333333333337</v>
      </c>
      <c r="M99" s="67">
        <f>+C99/'paklausa ir pasiula'!C22</f>
        <v>4.185351270553065E-2</v>
      </c>
      <c r="N99" s="67">
        <f>+D99/'paklausa ir pasiula'!D22</f>
        <v>3.4074074074074083E-2</v>
      </c>
      <c r="O99" s="67">
        <f>+E99/'paklausa ir pasiula'!F22</f>
        <v>4.9889436476174172E-2</v>
      </c>
      <c r="P99" s="67">
        <f>+F99/'paklausa ir pasiula'!G22</f>
        <v>6.0329797897700418E-3</v>
      </c>
    </row>
    <row r="100" spans="2:16">
      <c r="B100" t="s">
        <v>24</v>
      </c>
      <c r="C100" s="2">
        <v>3.5</v>
      </c>
      <c r="D100" s="2">
        <v>2</v>
      </c>
      <c r="E100" s="2">
        <v>0</v>
      </c>
      <c r="F100" s="2">
        <v>1</v>
      </c>
      <c r="G100" s="2">
        <f t="shared" si="9"/>
        <v>1.8333333333333333</v>
      </c>
      <c r="H100" s="2">
        <f t="shared" si="10"/>
        <v>1.625</v>
      </c>
      <c r="I100" s="2">
        <f t="shared" si="11"/>
        <v>2.0166666666666666</v>
      </c>
      <c r="J100" s="2">
        <f t="shared" si="12"/>
        <v>1.625</v>
      </c>
      <c r="K100" s="2">
        <f t="shared" si="13"/>
        <v>1.8333333333333333</v>
      </c>
      <c r="L100" s="2">
        <f t="shared" si="8"/>
        <v>2.0166666666666666</v>
      </c>
      <c r="M100" s="67">
        <f>+C100/'paklausa ir pasiula'!C23</f>
        <v>5.0359712230215826E-2</v>
      </c>
      <c r="N100" s="67">
        <f>+D100/'paklausa ir pasiula'!D23</f>
        <v>2.8776978417266189E-2</v>
      </c>
      <c r="O100" s="67">
        <f>+E100/'paklausa ir pasiula'!F23</f>
        <v>0</v>
      </c>
      <c r="P100" s="67">
        <f>+F100/'paklausa ir pasiula'!G23</f>
        <v>1.4648422151420065E-2</v>
      </c>
    </row>
    <row r="101" spans="2:16">
      <c r="B101" t="s">
        <v>10</v>
      </c>
      <c r="C101" s="2">
        <v>7.5</v>
      </c>
      <c r="D101" s="2">
        <v>9.5</v>
      </c>
      <c r="E101" s="2">
        <v>16.000000000000004</v>
      </c>
      <c r="F101" s="2">
        <v>3</v>
      </c>
      <c r="G101" s="2">
        <f t="shared" si="9"/>
        <v>11</v>
      </c>
      <c r="H101" s="2">
        <f t="shared" si="10"/>
        <v>9</v>
      </c>
      <c r="I101" s="2">
        <f t="shared" si="11"/>
        <v>12.100000000000001</v>
      </c>
      <c r="J101" s="2">
        <f t="shared" si="12"/>
        <v>9</v>
      </c>
      <c r="K101" s="2">
        <f t="shared" si="13"/>
        <v>11</v>
      </c>
      <c r="L101" s="2">
        <f t="shared" si="8"/>
        <v>12.100000000000001</v>
      </c>
      <c r="M101" s="67">
        <f>+C101/'paklausa ir pasiula'!C24</f>
        <v>2.1067415730337078E-2</v>
      </c>
      <c r="N101" s="67">
        <f>+D101/'paklausa ir pasiula'!D24</f>
        <v>2.4934383202099737E-2</v>
      </c>
      <c r="O101" s="67">
        <f>+E101/'paklausa ir pasiula'!F24</f>
        <v>4.2520624677355678E-2</v>
      </c>
      <c r="P101" s="67">
        <f>+F101/'paklausa ir pasiula'!G24</f>
        <v>7.932731583258551E-3</v>
      </c>
    </row>
    <row r="102" spans="2:16">
      <c r="B102" t="s">
        <v>12</v>
      </c>
      <c r="C102" s="2">
        <v>5.4999999999999982</v>
      </c>
      <c r="D102" s="2">
        <v>4</v>
      </c>
      <c r="E102" s="2">
        <v>11</v>
      </c>
      <c r="F102" s="2">
        <v>1</v>
      </c>
      <c r="G102" s="2">
        <f t="shared" si="9"/>
        <v>6.833333333333333</v>
      </c>
      <c r="H102" s="2">
        <f t="shared" si="10"/>
        <v>5.375</v>
      </c>
      <c r="I102" s="2">
        <f t="shared" si="11"/>
        <v>7.5166666666666666</v>
      </c>
      <c r="J102" s="2">
        <f t="shared" si="12"/>
        <v>5.375</v>
      </c>
      <c r="K102" s="2">
        <f t="shared" si="13"/>
        <v>6.833333333333333</v>
      </c>
      <c r="L102" s="2">
        <f t="shared" si="8"/>
        <v>7.5166666666666666</v>
      </c>
      <c r="M102" s="67">
        <f>+C102/'paklausa ir pasiula'!C25</f>
        <v>1.489169675090252E-2</v>
      </c>
      <c r="N102" s="67">
        <f>+D102/'paklausa ir pasiula'!D25</f>
        <v>1.0353753235547885E-2</v>
      </c>
      <c r="O102" s="67">
        <f>+E102/'paklausa ir pasiula'!F25</f>
        <v>2.9055538931335251E-2</v>
      </c>
      <c r="P102" s="67">
        <f>+F102/'paklausa ir pasiula'!G25</f>
        <v>2.6351993257731519E-3</v>
      </c>
    </row>
    <row r="103" spans="2:16">
      <c r="B103" t="s">
        <v>47</v>
      </c>
      <c r="C103" s="2">
        <v>2</v>
      </c>
      <c r="D103" s="2">
        <v>0.33333333333333326</v>
      </c>
      <c r="E103" s="2">
        <v>0</v>
      </c>
      <c r="F103" s="2">
        <v>1</v>
      </c>
      <c r="G103" s="2">
        <f t="shared" si="9"/>
        <v>0.77777777777777768</v>
      </c>
      <c r="H103" s="2">
        <f t="shared" si="10"/>
        <v>0.83333333333333326</v>
      </c>
      <c r="I103" s="2">
        <f t="shared" si="11"/>
        <v>0.85555555555555551</v>
      </c>
      <c r="J103" s="2">
        <f t="shared" si="12"/>
        <v>0.83333333333333326</v>
      </c>
      <c r="K103" s="2">
        <f t="shared" si="13"/>
        <v>0.77777777777777768</v>
      </c>
      <c r="L103" s="2">
        <f t="shared" si="8"/>
        <v>0.85555555555555551</v>
      </c>
      <c r="M103" s="67">
        <f>+C103/'paklausa ir pasiula'!C26</f>
        <v>3.1496062992125984E-2</v>
      </c>
      <c r="N103" s="67">
        <f>+D103/'paklausa ir pasiula'!D26</f>
        <v>5.0890585241730266E-3</v>
      </c>
      <c r="O103" s="67">
        <f>+E103/'paklausa ir pasiula'!F26</f>
        <v>0</v>
      </c>
      <c r="P103" s="67">
        <f>+F103/'paklausa ir pasiula'!G26</f>
        <v>1.5488617710331241E-2</v>
      </c>
    </row>
    <row r="104" spans="2:16">
      <c r="B104" t="s">
        <v>39</v>
      </c>
      <c r="C104" s="2">
        <v>3</v>
      </c>
      <c r="D104" s="2">
        <v>1</v>
      </c>
      <c r="E104" s="2">
        <v>0</v>
      </c>
      <c r="F104" s="2">
        <v>0</v>
      </c>
      <c r="G104" s="2">
        <f t="shared" si="9"/>
        <v>1.3333333333333333</v>
      </c>
      <c r="H104" s="2">
        <f t="shared" si="10"/>
        <v>1</v>
      </c>
      <c r="I104" s="2">
        <f t="shared" si="11"/>
        <v>1.4666666666666668</v>
      </c>
      <c r="J104" s="2">
        <f t="shared" si="12"/>
        <v>1</v>
      </c>
      <c r="K104" s="2">
        <f t="shared" si="13"/>
        <v>1.3333333333333333</v>
      </c>
      <c r="L104" s="2">
        <f t="shared" si="8"/>
        <v>1.4666666666666668</v>
      </c>
      <c r="M104" s="67">
        <f>+C104/'paklausa ir pasiula'!C27</f>
        <v>7.1146245059288529E-2</v>
      </c>
      <c r="N104" s="67">
        <f>+D104/'paklausa ir pasiula'!D27</f>
        <v>2.3166023166023165E-2</v>
      </c>
      <c r="O104" s="67">
        <f>+E104/'paklausa ir pasiula'!F27</f>
        <v>0</v>
      </c>
      <c r="P104" s="67">
        <f>+F104/'paklausa ir pasiula'!G27</f>
        <v>0</v>
      </c>
    </row>
    <row r="105" spans="2:16">
      <c r="B105" t="s">
        <v>38</v>
      </c>
      <c r="C105" s="2">
        <v>10.5</v>
      </c>
      <c r="D105" s="2">
        <v>4.5</v>
      </c>
      <c r="E105" s="2">
        <v>18</v>
      </c>
      <c r="F105" s="2">
        <v>4</v>
      </c>
      <c r="G105" s="2">
        <f t="shared" si="9"/>
        <v>11</v>
      </c>
      <c r="H105" s="2">
        <f t="shared" si="10"/>
        <v>9.25</v>
      </c>
      <c r="I105" s="2">
        <f t="shared" si="11"/>
        <v>12.100000000000001</v>
      </c>
      <c r="J105" s="2">
        <f t="shared" si="12"/>
        <v>9.25</v>
      </c>
      <c r="K105" s="2">
        <f t="shared" si="13"/>
        <v>11</v>
      </c>
      <c r="L105" s="2">
        <f t="shared" si="8"/>
        <v>12.100000000000001</v>
      </c>
      <c r="M105" s="67">
        <f>+C105/'paklausa ir pasiula'!C28</f>
        <v>2.8391167192429019E-2</v>
      </c>
      <c r="N105" s="67">
        <f>+D105/'paklausa ir pasiula'!D28</f>
        <v>1.200533570475767E-2</v>
      </c>
      <c r="O105" s="67">
        <f>+E105/'paklausa ir pasiula'!F28</f>
        <v>4.9004135428717087E-2</v>
      </c>
      <c r="P105" s="67">
        <f>+F105/'paklausa ir pasiula'!G28</f>
        <v>1.0864192151431154E-2</v>
      </c>
    </row>
    <row r="106" spans="2:16">
      <c r="B106" t="s">
        <v>9</v>
      </c>
      <c r="C106" s="2">
        <v>4</v>
      </c>
      <c r="D106" s="2">
        <v>5.5</v>
      </c>
      <c r="E106" s="2">
        <v>11</v>
      </c>
      <c r="F106" s="2">
        <v>0</v>
      </c>
      <c r="G106" s="2">
        <f t="shared" si="9"/>
        <v>6.833333333333333</v>
      </c>
      <c r="H106" s="2">
        <f t="shared" si="10"/>
        <v>5.125</v>
      </c>
      <c r="I106" s="2">
        <f t="shared" si="11"/>
        <v>7.5166666666666666</v>
      </c>
      <c r="J106" s="2">
        <f t="shared" si="12"/>
        <v>5.125</v>
      </c>
      <c r="K106" s="2">
        <f t="shared" si="13"/>
        <v>6.833333333333333</v>
      </c>
      <c r="L106" s="2">
        <f t="shared" si="8"/>
        <v>7.5166666666666666</v>
      </c>
      <c r="M106" s="67">
        <f>+C106/'paklausa ir pasiula'!C29</f>
        <v>1.5968063872255488E-2</v>
      </c>
      <c r="N106" s="67">
        <f>+D106/'paklausa ir pasiula'!D29</f>
        <v>2.1526418786692758E-2</v>
      </c>
      <c r="O106" s="67">
        <f>+E106/'paklausa ir pasiula'!F29</f>
        <v>4.3933946016200334E-2</v>
      </c>
      <c r="P106" s="67">
        <f>+F106/'paklausa ir pasiula'!G29</f>
        <v>0</v>
      </c>
    </row>
    <row r="107" spans="2:16">
      <c r="B107" t="s">
        <v>66</v>
      </c>
      <c r="C107" s="2">
        <v>4</v>
      </c>
      <c r="D107" s="2">
        <v>3</v>
      </c>
      <c r="E107" s="2">
        <v>6.5</v>
      </c>
      <c r="F107" s="2">
        <v>2</v>
      </c>
      <c r="G107" s="2">
        <f t="shared" si="9"/>
        <v>4.5</v>
      </c>
      <c r="H107" s="2">
        <f t="shared" si="10"/>
        <v>3.875</v>
      </c>
      <c r="I107" s="2">
        <f t="shared" si="11"/>
        <v>4.95</v>
      </c>
      <c r="J107" s="2">
        <f t="shared" si="12"/>
        <v>3.875</v>
      </c>
      <c r="K107" s="2">
        <f t="shared" si="13"/>
        <v>4.5</v>
      </c>
      <c r="L107" s="2">
        <f t="shared" si="8"/>
        <v>4.95</v>
      </c>
      <c r="M107" s="67">
        <f>+C107/'paklausa ir pasiula'!C30</f>
        <v>6.6115702479338845E-2</v>
      </c>
      <c r="N107" s="67">
        <f>+D107/'paklausa ir pasiula'!D30</f>
        <v>4.9586776859504134E-2</v>
      </c>
      <c r="O107" s="67">
        <f>+E107/'paklausa ir pasiula'!F30</f>
        <v>0.10935085841650496</v>
      </c>
      <c r="P107" s="67">
        <f>+F107/'paklausa ir pasiula'!G30</f>
        <v>3.3537337521543677E-2</v>
      </c>
    </row>
    <row r="108" spans="2:16">
      <c r="B108" t="s">
        <v>23</v>
      </c>
      <c r="C108" s="2">
        <v>11</v>
      </c>
      <c r="D108" s="2">
        <v>13.5</v>
      </c>
      <c r="E108" s="2">
        <v>29</v>
      </c>
      <c r="F108" s="2">
        <v>4</v>
      </c>
      <c r="G108" s="2">
        <f t="shared" si="9"/>
        <v>17.833333333333332</v>
      </c>
      <c r="H108" s="2">
        <f t="shared" si="10"/>
        <v>14.375</v>
      </c>
      <c r="I108" s="2">
        <f t="shared" si="11"/>
        <v>19.616666666666667</v>
      </c>
      <c r="J108" s="2">
        <f t="shared" si="12"/>
        <v>14.375</v>
      </c>
      <c r="K108" s="2">
        <f t="shared" si="13"/>
        <v>17.833333333333332</v>
      </c>
      <c r="L108" s="2">
        <f t="shared" si="8"/>
        <v>19.616666666666667</v>
      </c>
      <c r="M108" s="67">
        <f>+C108/'paklausa ir pasiula'!C31</f>
        <v>2.4153705397987193E-2</v>
      </c>
      <c r="N108" s="67">
        <f>+D108/'paklausa ir pasiula'!D31</f>
        <v>2.8697962798937115E-2</v>
      </c>
      <c r="O108" s="67">
        <f>+E108/'paklausa ir pasiula'!F31</f>
        <v>6.2097202712487219E-2</v>
      </c>
      <c r="P108" s="67">
        <f>+F108/'paklausa ir pasiula'!G31</f>
        <v>8.5074077785714519E-3</v>
      </c>
    </row>
    <row r="109" spans="2:16">
      <c r="B109" t="s">
        <v>4</v>
      </c>
      <c r="C109" s="2">
        <v>1.5</v>
      </c>
      <c r="D109" s="2">
        <v>5</v>
      </c>
      <c r="E109" s="2">
        <v>4.333333333333333</v>
      </c>
      <c r="F109" s="2">
        <v>1</v>
      </c>
      <c r="G109" s="2">
        <f t="shared" si="9"/>
        <v>3.6111111111111107</v>
      </c>
      <c r="H109" s="2">
        <f t="shared" si="10"/>
        <v>2.958333333333333</v>
      </c>
      <c r="I109" s="2">
        <f t="shared" si="11"/>
        <v>3.9722222222222223</v>
      </c>
      <c r="J109" s="2">
        <f t="shared" si="12"/>
        <v>2.958333333333333</v>
      </c>
      <c r="K109" s="2">
        <f t="shared" si="13"/>
        <v>3.6111111111111107</v>
      </c>
      <c r="L109" s="2">
        <f t="shared" si="8"/>
        <v>3.9722222222222223</v>
      </c>
      <c r="M109" s="67">
        <f>+C109/'paklausa ir pasiula'!C32</f>
        <v>1.2056262558606831E-2</v>
      </c>
      <c r="N109" s="67">
        <f>+D109/'paklausa ir pasiula'!D32</f>
        <v>3.8338658146964848E-2</v>
      </c>
      <c r="O109" s="67">
        <f>+E109/'paklausa ir pasiula'!F32</f>
        <v>3.390684907181165E-2</v>
      </c>
      <c r="P109" s="67">
        <f>+F109/'paklausa ir pasiula'!G32</f>
        <v>7.8062518046545255E-3</v>
      </c>
    </row>
    <row r="110" spans="2:16">
      <c r="B110" t="s">
        <v>28</v>
      </c>
      <c r="C110" s="2">
        <v>2.5</v>
      </c>
      <c r="D110" s="2">
        <v>10</v>
      </c>
      <c r="E110" s="2">
        <v>12</v>
      </c>
      <c r="F110" s="2">
        <v>2</v>
      </c>
      <c r="G110" s="2">
        <f t="shared" si="9"/>
        <v>8.1666666666666661</v>
      </c>
      <c r="H110" s="2">
        <f t="shared" si="10"/>
        <v>6.625</v>
      </c>
      <c r="I110" s="2">
        <f t="shared" si="11"/>
        <v>8.9833333333333343</v>
      </c>
      <c r="J110" s="2">
        <f t="shared" si="12"/>
        <v>6.625</v>
      </c>
      <c r="K110" s="2">
        <f t="shared" si="13"/>
        <v>8.1666666666666661</v>
      </c>
      <c r="L110" s="2">
        <f t="shared" si="8"/>
        <v>8.9833333333333343</v>
      </c>
      <c r="M110" s="67">
        <f>+C110/'paklausa ir pasiula'!C33</f>
        <v>6.8058076225045372E-3</v>
      </c>
      <c r="N110" s="67">
        <f>+D110/'paklausa ir pasiula'!D33</f>
        <v>2.6223776223776224E-2</v>
      </c>
      <c r="O110" s="67">
        <f>+E110/'paklausa ir pasiula'!F33</f>
        <v>3.1780132692342186E-2</v>
      </c>
      <c r="P110" s="67">
        <f>+F110/'paklausa ir pasiula'!G33</f>
        <v>5.2655754958785802E-3</v>
      </c>
    </row>
    <row r="111" spans="2:16">
      <c r="B111" t="s">
        <v>26</v>
      </c>
      <c r="C111" s="2">
        <v>3.333333333333333</v>
      </c>
      <c r="D111" s="2">
        <v>2</v>
      </c>
      <c r="E111" s="2">
        <v>4.5</v>
      </c>
      <c r="F111" s="2">
        <v>0.33333333333333326</v>
      </c>
      <c r="G111" s="2">
        <f t="shared" si="9"/>
        <v>3.2777777777777772</v>
      </c>
      <c r="H111" s="2">
        <f t="shared" si="10"/>
        <v>2.5416666666666665</v>
      </c>
      <c r="I111" s="2">
        <f t="shared" si="11"/>
        <v>3.6055555555555552</v>
      </c>
      <c r="J111" s="2">
        <f t="shared" si="12"/>
        <v>2.5416666666666665</v>
      </c>
      <c r="K111" s="2">
        <f t="shared" si="13"/>
        <v>3.2777777777777772</v>
      </c>
      <c r="L111" s="2">
        <f t="shared" ref="L111:L142" si="14">+I111</f>
        <v>3.6055555555555552</v>
      </c>
      <c r="M111" s="67">
        <f>+C111/'paklausa ir pasiula'!C34</f>
        <v>5.6980056980056974E-2</v>
      </c>
      <c r="N111" s="67">
        <f>+D111/'paklausa ir pasiula'!D34</f>
        <v>3.3057851239669422E-2</v>
      </c>
      <c r="O111" s="67">
        <f>+E111/'paklausa ir pasiula'!F34</f>
        <v>7.5902410867207115E-2</v>
      </c>
      <c r="P111" s="67">
        <f>+F111/'paklausa ir pasiula'!G34</f>
        <v>5.6091754243729709E-3</v>
      </c>
    </row>
    <row r="112" spans="2:16">
      <c r="B112" t="s">
        <v>16</v>
      </c>
      <c r="C112" s="2">
        <v>4</v>
      </c>
      <c r="D112" s="2">
        <v>1</v>
      </c>
      <c r="E112" s="2">
        <v>3</v>
      </c>
      <c r="F112" s="2">
        <v>0.5</v>
      </c>
      <c r="G112" s="2">
        <f t="shared" si="9"/>
        <v>2.6666666666666665</v>
      </c>
      <c r="H112" s="2">
        <f t="shared" si="10"/>
        <v>2.125</v>
      </c>
      <c r="I112" s="2">
        <f t="shared" si="11"/>
        <v>2.9333333333333336</v>
      </c>
      <c r="J112" s="2">
        <f t="shared" si="12"/>
        <v>2.125</v>
      </c>
      <c r="K112" s="2">
        <f t="shared" si="13"/>
        <v>2.6666666666666665</v>
      </c>
      <c r="L112" s="2">
        <f t="shared" si="14"/>
        <v>2.9333333333333336</v>
      </c>
      <c r="M112" s="67">
        <f>+C112/'paklausa ir pasiula'!C35</f>
        <v>3.1704095112285342E-2</v>
      </c>
      <c r="N112" s="67">
        <f>+D112/'paklausa ir pasiula'!D35</f>
        <v>7.7419354838709686E-3</v>
      </c>
      <c r="O112" s="67">
        <f>+E112/'paklausa ir pasiula'!F35</f>
        <v>2.3701139909502095E-2</v>
      </c>
      <c r="P112" s="67">
        <f>+F112/'paklausa ir pasiula'!G35</f>
        <v>3.9408980884788171E-3</v>
      </c>
    </row>
    <row r="113" spans="2:16">
      <c r="B113" t="s">
        <v>22</v>
      </c>
      <c r="C113" s="2">
        <v>0</v>
      </c>
      <c r="D113" s="2">
        <v>0</v>
      </c>
      <c r="E113" s="2">
        <v>0.33333333333333326</v>
      </c>
      <c r="F113" s="2">
        <v>0</v>
      </c>
      <c r="G113" s="2">
        <f t="shared" si="9"/>
        <v>0.11111111111111109</v>
      </c>
      <c r="H113" s="2">
        <f t="shared" si="10"/>
        <v>8.3333333333333315E-2</v>
      </c>
      <c r="I113" s="2">
        <f t="shared" si="11"/>
        <v>0.1222222222222222</v>
      </c>
      <c r="J113" s="2">
        <f t="shared" si="12"/>
        <v>8.3333333333333315E-2</v>
      </c>
      <c r="K113" s="2">
        <f t="shared" si="13"/>
        <v>0.11111111111111109</v>
      </c>
      <c r="L113" s="2">
        <f t="shared" si="14"/>
        <v>0.1222222222222222</v>
      </c>
      <c r="M113" s="67">
        <f>+C113/'paklausa ir pasiula'!C36</f>
        <v>0</v>
      </c>
      <c r="N113" s="67">
        <f>+D113/'paklausa ir pasiula'!D36</f>
        <v>0</v>
      </c>
      <c r="O113" s="67">
        <f>+E113/'paklausa ir pasiula'!F36</f>
        <v>1.881042849960483E-2</v>
      </c>
      <c r="P113" s="67">
        <f>+F113/'paklausa ir pasiula'!G36</f>
        <v>0</v>
      </c>
    </row>
    <row r="114" spans="2:16">
      <c r="B114" t="s">
        <v>41</v>
      </c>
      <c r="C114" s="2">
        <v>2</v>
      </c>
      <c r="D114" s="2">
        <v>1.5</v>
      </c>
      <c r="E114" s="2">
        <v>3.5</v>
      </c>
      <c r="F114" s="2">
        <v>0</v>
      </c>
      <c r="G114" s="2">
        <f t="shared" si="9"/>
        <v>2.3333333333333335</v>
      </c>
      <c r="H114" s="2">
        <f t="shared" si="10"/>
        <v>1.75</v>
      </c>
      <c r="I114" s="2">
        <f t="shared" si="11"/>
        <v>2.5666666666666669</v>
      </c>
      <c r="J114" s="2">
        <f t="shared" si="12"/>
        <v>1.75</v>
      </c>
      <c r="K114" s="2">
        <f t="shared" si="13"/>
        <v>2.3333333333333335</v>
      </c>
      <c r="L114" s="2">
        <f t="shared" si="14"/>
        <v>2.5666666666666669</v>
      </c>
      <c r="M114" s="67">
        <f>+C114/'paklausa ir pasiula'!C37</f>
        <v>3.0226700251889168E-2</v>
      </c>
      <c r="N114" s="67">
        <f>+D114/'paklausa ir pasiula'!D37</f>
        <v>2.2670025188916875E-2</v>
      </c>
      <c r="O114" s="67">
        <f>+E114/'paklausa ir pasiula'!F37</f>
        <v>5.3979296393387423E-2</v>
      </c>
      <c r="P114" s="67">
        <f>+F114/'paklausa ir pasiula'!G37</f>
        <v>0</v>
      </c>
    </row>
    <row r="115" spans="2:16">
      <c r="B115" t="s">
        <v>35</v>
      </c>
      <c r="C115" s="2">
        <v>0</v>
      </c>
      <c r="D115" s="2">
        <v>0</v>
      </c>
      <c r="E115" s="2">
        <v>1</v>
      </c>
      <c r="F115" s="2">
        <v>0</v>
      </c>
      <c r="G115" s="2">
        <f t="shared" si="9"/>
        <v>0.33333333333333331</v>
      </c>
      <c r="H115" s="2">
        <f t="shared" si="10"/>
        <v>0.25</v>
      </c>
      <c r="I115" s="2">
        <f t="shared" si="11"/>
        <v>0.3666666666666667</v>
      </c>
      <c r="J115" s="2">
        <f t="shared" si="12"/>
        <v>0.25</v>
      </c>
      <c r="K115" s="2">
        <f t="shared" si="13"/>
        <v>0.33333333333333331</v>
      </c>
      <c r="L115" s="2">
        <f t="shared" si="14"/>
        <v>0.3666666666666667</v>
      </c>
      <c r="M115" s="67">
        <f>+C115/'paklausa ir pasiula'!C38</f>
        <v>0</v>
      </c>
      <c r="N115" s="67">
        <f>+D115/'paklausa ir pasiula'!D38</f>
        <v>0</v>
      </c>
      <c r="O115" s="67">
        <f>+E115/'paklausa ir pasiula'!F38</f>
        <v>6.062172749130073E-2</v>
      </c>
      <c r="P115" s="67">
        <f>+F115/'paklausa ir pasiula'!G38</f>
        <v>0</v>
      </c>
    </row>
    <row r="116" spans="2:16">
      <c r="B116" t="s">
        <v>45</v>
      </c>
      <c r="C116" s="2">
        <v>0</v>
      </c>
      <c r="D116" s="2">
        <v>0</v>
      </c>
      <c r="E116" s="2">
        <v>0</v>
      </c>
      <c r="F116" s="2">
        <v>0</v>
      </c>
      <c r="G116" s="2">
        <f t="shared" si="9"/>
        <v>0</v>
      </c>
      <c r="H116" s="2">
        <f t="shared" si="10"/>
        <v>0</v>
      </c>
      <c r="I116" s="2">
        <f t="shared" si="11"/>
        <v>0</v>
      </c>
      <c r="J116" s="2">
        <f t="shared" si="12"/>
        <v>0</v>
      </c>
      <c r="K116" s="2">
        <f t="shared" si="13"/>
        <v>0</v>
      </c>
      <c r="L116" s="2">
        <f t="shared" si="14"/>
        <v>0</v>
      </c>
      <c r="M116" s="67">
        <f>+C116/'paklausa ir pasiula'!C39</f>
        <v>0</v>
      </c>
      <c r="N116" s="67">
        <f>+D116/'paklausa ir pasiula'!D39</f>
        <v>0</v>
      </c>
      <c r="O116" s="67">
        <f>+E116/'paklausa ir pasiula'!F39</f>
        <v>0</v>
      </c>
      <c r="P116" s="67">
        <f>+F116/'paklausa ir pasiula'!G39</f>
        <v>0</v>
      </c>
    </row>
    <row r="117" spans="2:16">
      <c r="B117" t="s">
        <v>59</v>
      </c>
      <c r="C117" s="2">
        <v>0</v>
      </c>
      <c r="D117" s="2">
        <v>0.49999999999999989</v>
      </c>
      <c r="E117" s="2">
        <v>1.6666666666666665</v>
      </c>
      <c r="F117" s="2">
        <v>0</v>
      </c>
      <c r="G117" s="2">
        <f t="shared" si="9"/>
        <v>0.72222222222222221</v>
      </c>
      <c r="H117" s="2">
        <f t="shared" si="10"/>
        <v>0.54166666666666663</v>
      </c>
      <c r="I117" s="2">
        <f t="shared" si="11"/>
        <v>0.79444444444444451</v>
      </c>
      <c r="J117" s="2">
        <f t="shared" si="12"/>
        <v>0.54166666666666663</v>
      </c>
      <c r="K117" s="2">
        <f t="shared" si="13"/>
        <v>0.72222222222222221</v>
      </c>
      <c r="L117" s="2">
        <f t="shared" si="14"/>
        <v>0.79444444444444451</v>
      </c>
      <c r="M117" s="67">
        <f>+C117/'paklausa ir pasiula'!C40</f>
        <v>0</v>
      </c>
      <c r="N117" s="67">
        <f>+D117/'paklausa ir pasiula'!D40</f>
        <v>3.8961038961038953E-2</v>
      </c>
      <c r="O117" s="67">
        <f>+E117/'paklausa ir pasiula'!F40</f>
        <v>0.13252801897448863</v>
      </c>
      <c r="P117" s="67">
        <f>+F117/'paklausa ir pasiula'!G40</f>
        <v>0</v>
      </c>
    </row>
    <row r="118" spans="2:16">
      <c r="B118" t="s">
        <v>32</v>
      </c>
      <c r="C118" s="2">
        <v>3</v>
      </c>
      <c r="D118" s="2">
        <v>4</v>
      </c>
      <c r="E118" s="2">
        <v>4</v>
      </c>
      <c r="F118" s="2">
        <v>1.5</v>
      </c>
      <c r="G118" s="2">
        <f t="shared" si="9"/>
        <v>3.6666666666666665</v>
      </c>
      <c r="H118" s="2">
        <f t="shared" si="10"/>
        <v>3.125</v>
      </c>
      <c r="I118" s="2">
        <f t="shared" si="11"/>
        <v>4.0333333333333332</v>
      </c>
      <c r="J118" s="2">
        <f t="shared" si="12"/>
        <v>3.125</v>
      </c>
      <c r="K118" s="2">
        <f t="shared" si="13"/>
        <v>3.6666666666666665</v>
      </c>
      <c r="L118" s="2">
        <f t="shared" si="14"/>
        <v>4.0333333333333332</v>
      </c>
      <c r="M118" s="67">
        <f>+C118/'paklausa ir pasiula'!C41</f>
        <v>4.4117647058823532E-2</v>
      </c>
      <c r="N118" s="67">
        <f>+D118/'paklausa ir pasiula'!D41</f>
        <v>5.4054054054054057E-2</v>
      </c>
      <c r="O118" s="67">
        <f>+E118/'paklausa ir pasiula'!F41</f>
        <v>5.4873318342128906E-2</v>
      </c>
      <c r="P118" s="67">
        <f>+F118/'paklausa ir pasiula'!G41</f>
        <v>2.0492602772225837E-2</v>
      </c>
    </row>
    <row r="119" spans="2:16">
      <c r="B119" t="s">
        <v>18</v>
      </c>
      <c r="C119" s="2">
        <v>0</v>
      </c>
      <c r="D119" s="2">
        <v>0.33333333333333331</v>
      </c>
      <c r="E119" s="2">
        <v>0.99999999999999978</v>
      </c>
      <c r="F119" s="2">
        <v>0.49999999999999989</v>
      </c>
      <c r="G119" s="2">
        <f t="shared" si="9"/>
        <v>0.44444444444444436</v>
      </c>
      <c r="H119" s="2">
        <f t="shared" si="10"/>
        <v>0.45833333333333326</v>
      </c>
      <c r="I119" s="2">
        <f t="shared" si="11"/>
        <v>0.48888888888888882</v>
      </c>
      <c r="J119" s="2">
        <f t="shared" si="12"/>
        <v>0.45833333333333326</v>
      </c>
      <c r="K119" s="2">
        <f t="shared" si="13"/>
        <v>0.44444444444444436</v>
      </c>
      <c r="L119" s="2">
        <f t="shared" si="14"/>
        <v>0.48888888888888882</v>
      </c>
      <c r="M119" s="67">
        <f>+C119/'paklausa ir pasiula'!C42</f>
        <v>0</v>
      </c>
      <c r="N119" s="67">
        <f>+D119/'paklausa ir pasiula'!D42</f>
        <v>9.1324200913242039E-3</v>
      </c>
      <c r="O119" s="67">
        <f>+E119/'paklausa ir pasiula'!F42</f>
        <v>2.7957965646672946E-2</v>
      </c>
      <c r="P119" s="67">
        <f>+F119/'paklausa ir pasiula'!G42</f>
        <v>1.3946100541420474E-2</v>
      </c>
    </row>
    <row r="120" spans="2:16">
      <c r="B120" t="s">
        <v>34</v>
      </c>
      <c r="C120" s="2">
        <v>0</v>
      </c>
      <c r="D120" s="2">
        <v>0.33333333333333331</v>
      </c>
      <c r="E120" s="2">
        <v>0</v>
      </c>
      <c r="F120" s="2">
        <v>0</v>
      </c>
      <c r="G120" s="2">
        <f t="shared" si="9"/>
        <v>0.1111111111111111</v>
      </c>
      <c r="H120" s="2">
        <f t="shared" si="10"/>
        <v>8.3333333333333329E-2</v>
      </c>
      <c r="I120" s="2">
        <f t="shared" si="11"/>
        <v>0.12222222222222223</v>
      </c>
      <c r="J120" s="2">
        <f t="shared" si="12"/>
        <v>8.3333333333333329E-2</v>
      </c>
      <c r="K120" s="2">
        <f t="shared" si="13"/>
        <v>0.1111111111111111</v>
      </c>
      <c r="L120" s="2">
        <f t="shared" si="14"/>
        <v>0.12222222222222223</v>
      </c>
      <c r="M120" s="67">
        <f>+C120/'paklausa ir pasiula'!C43</f>
        <v>0</v>
      </c>
      <c r="N120" s="67">
        <f>+D120/'paklausa ir pasiula'!D43</f>
        <v>2.2598870056497172E-2</v>
      </c>
      <c r="O120" s="67">
        <f>+E120/'paklausa ir pasiula'!F43</f>
        <v>0</v>
      </c>
      <c r="P120" s="67">
        <f>+F120/'paklausa ir pasiula'!G43</f>
        <v>0</v>
      </c>
    </row>
    <row r="121" spans="2:16">
      <c r="B121" t="s">
        <v>15</v>
      </c>
      <c r="C121" s="2">
        <v>0</v>
      </c>
      <c r="D121" s="2">
        <v>0</v>
      </c>
      <c r="E121" s="2">
        <v>3</v>
      </c>
      <c r="F121" s="2">
        <v>0</v>
      </c>
      <c r="G121" s="2">
        <f t="shared" si="9"/>
        <v>1</v>
      </c>
      <c r="H121" s="2">
        <f t="shared" si="10"/>
        <v>0.75</v>
      </c>
      <c r="I121" s="2">
        <f t="shared" si="11"/>
        <v>1.1000000000000001</v>
      </c>
      <c r="J121" s="2">
        <f t="shared" si="12"/>
        <v>0.75</v>
      </c>
      <c r="K121" s="2">
        <f t="shared" si="13"/>
        <v>1</v>
      </c>
      <c r="L121" s="2">
        <f t="shared" si="14"/>
        <v>1.1000000000000001</v>
      </c>
      <c r="M121" s="67">
        <f>+C121/'paklausa ir pasiula'!C44</f>
        <v>0</v>
      </c>
      <c r="N121" s="67">
        <f>+D121/'paklausa ir pasiula'!D44</f>
        <v>0</v>
      </c>
      <c r="O121" s="67">
        <f>+E121/'paklausa ir pasiula'!F44</f>
        <v>4.4910472933653099E-2</v>
      </c>
      <c r="P121" s="67">
        <f>+F121/'paklausa ir pasiula'!G44</f>
        <v>0</v>
      </c>
    </row>
    <row r="122" spans="2:16">
      <c r="B122" t="s">
        <v>29</v>
      </c>
      <c r="C122" s="2">
        <v>0</v>
      </c>
      <c r="D122" s="2">
        <v>1.5833333333333333</v>
      </c>
      <c r="E122" s="2">
        <v>5.9999999999999991</v>
      </c>
      <c r="F122" s="2">
        <v>0</v>
      </c>
      <c r="G122" s="2">
        <f t="shared" si="9"/>
        <v>2.5277777777777772</v>
      </c>
      <c r="H122" s="2">
        <f t="shared" si="10"/>
        <v>1.895833333333333</v>
      </c>
      <c r="I122" s="2">
        <f t="shared" si="11"/>
        <v>2.780555555555555</v>
      </c>
      <c r="J122" s="2">
        <f t="shared" si="12"/>
        <v>1.895833333333333</v>
      </c>
      <c r="K122" s="2">
        <f t="shared" si="13"/>
        <v>2.5277777777777772</v>
      </c>
      <c r="L122" s="2">
        <f t="shared" si="14"/>
        <v>2.780555555555555</v>
      </c>
      <c r="M122" s="67">
        <f>+C122/'paklausa ir pasiula'!C45</f>
        <v>0</v>
      </c>
      <c r="N122" s="67">
        <f>+D122/'paklausa ir pasiula'!D45</f>
        <v>4.07725321888412E-2</v>
      </c>
      <c r="O122" s="67">
        <f>+E122/'paklausa ir pasiula'!F45</f>
        <v>0.15766852729497099</v>
      </c>
      <c r="P122" s="67">
        <f>+F122/'paklausa ir pasiula'!G45</f>
        <v>0</v>
      </c>
    </row>
    <row r="123" spans="2:16">
      <c r="B123" t="s">
        <v>2</v>
      </c>
      <c r="C123" s="2">
        <v>2.1666666666666665</v>
      </c>
      <c r="D123" s="2">
        <v>0</v>
      </c>
      <c r="E123" s="2">
        <v>0.5</v>
      </c>
      <c r="F123" s="2">
        <v>2</v>
      </c>
      <c r="G123" s="2">
        <f t="shared" si="9"/>
        <v>0.88888888888888884</v>
      </c>
      <c r="H123" s="2">
        <f t="shared" si="10"/>
        <v>1.1666666666666665</v>
      </c>
      <c r="I123" s="2">
        <f t="shared" si="11"/>
        <v>0.97777777777777786</v>
      </c>
      <c r="J123" s="2">
        <f t="shared" si="12"/>
        <v>1.1666666666666665</v>
      </c>
      <c r="K123" s="2">
        <f t="shared" si="13"/>
        <v>0.88888888888888884</v>
      </c>
      <c r="L123" s="2">
        <f t="shared" si="14"/>
        <v>0.97777777777777786</v>
      </c>
      <c r="M123" s="67">
        <f>+C123/'paklausa ir pasiula'!C46</f>
        <v>0.27659574468085107</v>
      </c>
      <c r="N123" s="67">
        <f>+D123/'paklausa ir pasiula'!D46</f>
        <v>0</v>
      </c>
      <c r="O123" s="67">
        <f>+E123/'paklausa ir pasiula'!F46</f>
        <v>6.5136111453418868E-2</v>
      </c>
      <c r="P123" s="67">
        <f>+F123/'paklausa ir pasiula'!G46</f>
        <v>0.25993157604860284</v>
      </c>
    </row>
    <row r="124" spans="2:16">
      <c r="B124" t="s">
        <v>52</v>
      </c>
      <c r="C124" s="2">
        <v>0</v>
      </c>
      <c r="D124" s="2">
        <v>1</v>
      </c>
      <c r="E124" s="2">
        <v>0.83333333333333326</v>
      </c>
      <c r="F124" s="2">
        <v>0</v>
      </c>
      <c r="G124" s="2">
        <f t="shared" si="9"/>
        <v>0.61111111111111105</v>
      </c>
      <c r="H124" s="2">
        <f t="shared" si="10"/>
        <v>0.45833333333333331</v>
      </c>
      <c r="I124" s="2">
        <f t="shared" si="11"/>
        <v>0.67222222222222217</v>
      </c>
      <c r="J124" s="2">
        <f t="shared" si="12"/>
        <v>0.45833333333333331</v>
      </c>
      <c r="K124" s="2">
        <f t="shared" si="13"/>
        <v>0.61111111111111105</v>
      </c>
      <c r="L124" s="2">
        <f t="shared" si="14"/>
        <v>0.67222222222222217</v>
      </c>
      <c r="M124" s="67">
        <f>+C124/'paklausa ir pasiula'!C47</f>
        <v>0</v>
      </c>
      <c r="N124" s="67">
        <f>+D124/'paklausa ir pasiula'!D47</f>
        <v>5.128205128205128E-2</v>
      </c>
      <c r="O124" s="67">
        <f>+E124/'paklausa ir pasiula'!F47</f>
        <v>4.3609647269383003E-2</v>
      </c>
      <c r="P124" s="67">
        <f>+F124/'paklausa ir pasiula'!G47</f>
        <v>0</v>
      </c>
    </row>
    <row r="125" spans="2:16">
      <c r="B125" t="s">
        <v>42</v>
      </c>
      <c r="C125" s="2">
        <v>2.5</v>
      </c>
      <c r="D125" s="2">
        <v>0.5</v>
      </c>
      <c r="E125" s="2">
        <v>2.0000000000000009</v>
      </c>
      <c r="F125" s="2">
        <v>0</v>
      </c>
      <c r="G125" s="2">
        <f t="shared" si="9"/>
        <v>1.666666666666667</v>
      </c>
      <c r="H125" s="2">
        <f t="shared" si="10"/>
        <v>1.2500000000000002</v>
      </c>
      <c r="I125" s="2">
        <f t="shared" si="11"/>
        <v>1.8333333333333337</v>
      </c>
      <c r="J125" s="2">
        <f t="shared" si="12"/>
        <v>1.2500000000000002</v>
      </c>
      <c r="K125" s="2">
        <f t="shared" si="13"/>
        <v>1.666666666666667</v>
      </c>
      <c r="L125" s="2">
        <f t="shared" si="14"/>
        <v>1.8333333333333337</v>
      </c>
      <c r="M125" s="67">
        <f>+C125/'paklausa ir pasiula'!C48</f>
        <v>4.0595399188092011E-2</v>
      </c>
      <c r="N125" s="67">
        <f>+D125/'paklausa ir pasiula'!D48</f>
        <v>7.7419354838709669E-3</v>
      </c>
      <c r="O125" s="67">
        <f>+E125/'paklausa ir pasiula'!F48</f>
        <v>3.1601519879336133E-2</v>
      </c>
      <c r="P125" s="67">
        <f>+F125/'paklausa ir pasiula'!G48</f>
        <v>0</v>
      </c>
    </row>
    <row r="126" spans="2:16">
      <c r="B126" t="s">
        <v>40</v>
      </c>
      <c r="C126" s="2">
        <v>3.5</v>
      </c>
      <c r="D126" s="2">
        <v>2</v>
      </c>
      <c r="E126" s="2">
        <v>13.5</v>
      </c>
      <c r="F126" s="2">
        <v>1.5</v>
      </c>
      <c r="G126" s="2">
        <f t="shared" si="9"/>
        <v>6.333333333333333</v>
      </c>
      <c r="H126" s="2">
        <f t="shared" si="10"/>
        <v>5.125</v>
      </c>
      <c r="I126" s="2">
        <f t="shared" si="11"/>
        <v>6.9666666666666668</v>
      </c>
      <c r="J126" s="2">
        <f t="shared" si="12"/>
        <v>5.125</v>
      </c>
      <c r="K126" s="2">
        <f t="shared" si="13"/>
        <v>6.333333333333333</v>
      </c>
      <c r="L126" s="2">
        <f t="shared" si="14"/>
        <v>6.9666666666666668</v>
      </c>
      <c r="M126" s="67">
        <f>+C126/'paklausa ir pasiula'!C49</f>
        <v>3.9325842696629212E-2</v>
      </c>
      <c r="N126" s="67">
        <f>+D126/'paklausa ir pasiula'!D49</f>
        <v>2.247191011235955E-2</v>
      </c>
      <c r="O126" s="67">
        <f>+E126/'paklausa ir pasiula'!F49</f>
        <v>0.15438602180065761</v>
      </c>
      <c r="P126" s="67">
        <f>+F126/'paklausa ir pasiula'!G49</f>
        <v>1.7098389775730836E-2</v>
      </c>
    </row>
    <row r="127" spans="2:16">
      <c r="B127" s="30" t="s">
        <v>68</v>
      </c>
      <c r="C127" s="2">
        <v>0</v>
      </c>
      <c r="D127" s="2">
        <v>0</v>
      </c>
      <c r="E127" s="2">
        <v>0</v>
      </c>
      <c r="F127" s="2">
        <v>0</v>
      </c>
      <c r="G127" s="2">
        <f t="shared" si="9"/>
        <v>0</v>
      </c>
      <c r="H127" s="2">
        <f t="shared" si="10"/>
        <v>0</v>
      </c>
      <c r="I127" s="2">
        <f t="shared" si="11"/>
        <v>0</v>
      </c>
      <c r="J127" s="2">
        <f t="shared" si="12"/>
        <v>0</v>
      </c>
      <c r="K127" s="2">
        <f t="shared" si="13"/>
        <v>0</v>
      </c>
      <c r="L127" s="2">
        <f t="shared" si="14"/>
        <v>0</v>
      </c>
      <c r="M127" s="67">
        <f>+C127/'paklausa ir pasiula'!C50</f>
        <v>0</v>
      </c>
      <c r="N127" s="67">
        <f>+D127/'paklausa ir pasiula'!D50</f>
        <v>0</v>
      </c>
      <c r="O127" s="67">
        <f>+E127/'paklausa ir pasiula'!F50</f>
        <v>0</v>
      </c>
      <c r="P127" s="67">
        <f>+F127/'paklausa ir pasiula'!G50</f>
        <v>0</v>
      </c>
    </row>
    <row r="128" spans="2:16">
      <c r="B128" t="s">
        <v>60</v>
      </c>
      <c r="C128" s="2">
        <v>2</v>
      </c>
      <c r="D128" s="2">
        <v>1.9999999999999996</v>
      </c>
      <c r="E128" s="2">
        <v>2</v>
      </c>
      <c r="F128" s="2">
        <v>1</v>
      </c>
      <c r="G128" s="2">
        <f t="shared" si="9"/>
        <v>2</v>
      </c>
      <c r="H128" s="2">
        <f t="shared" si="10"/>
        <v>1.75</v>
      </c>
      <c r="I128" s="2">
        <f t="shared" si="11"/>
        <v>2.2000000000000002</v>
      </c>
      <c r="J128" s="2">
        <f t="shared" si="12"/>
        <v>1.75</v>
      </c>
      <c r="K128" s="2">
        <f t="shared" si="13"/>
        <v>2</v>
      </c>
      <c r="L128" s="2">
        <f t="shared" si="14"/>
        <v>2.2000000000000002</v>
      </c>
      <c r="M128" s="67">
        <f>+C128/'paklausa ir pasiula'!C51</f>
        <v>3.5608308605341241E-2</v>
      </c>
      <c r="N128" s="67">
        <f>+D128/'paklausa ir pasiula'!D51</f>
        <v>3.5608308605341234E-2</v>
      </c>
      <c r="O128" s="67">
        <f>+E128/'paklausa ir pasiula'!F51</f>
        <v>3.6337059208435454E-2</v>
      </c>
      <c r="P128" s="67">
        <f>+F128/'paklausa ir pasiula'!G51</f>
        <v>1.8125792395080612E-2</v>
      </c>
    </row>
    <row r="129" spans="2:16">
      <c r="B129" t="s">
        <v>73</v>
      </c>
      <c r="C129" s="2">
        <v>0</v>
      </c>
      <c r="D129" s="2">
        <v>0</v>
      </c>
      <c r="E129" s="2">
        <v>0</v>
      </c>
      <c r="F129" s="2">
        <v>0</v>
      </c>
      <c r="G129" s="2">
        <f t="shared" si="9"/>
        <v>0</v>
      </c>
      <c r="H129" s="2">
        <f t="shared" si="10"/>
        <v>0</v>
      </c>
      <c r="I129" s="2">
        <f t="shared" si="11"/>
        <v>0</v>
      </c>
      <c r="J129" s="2">
        <f t="shared" si="12"/>
        <v>0</v>
      </c>
      <c r="K129" s="2">
        <f t="shared" si="13"/>
        <v>0</v>
      </c>
      <c r="L129" s="2">
        <f t="shared" si="14"/>
        <v>0</v>
      </c>
      <c r="M129" s="67">
        <f>+C129/'paklausa ir pasiula'!C52</f>
        <v>0</v>
      </c>
      <c r="N129" s="67">
        <f>+D129/'paklausa ir pasiula'!D52</f>
        <v>0</v>
      </c>
      <c r="O129" s="67">
        <f>+E129/'paklausa ir pasiula'!F52</f>
        <v>0</v>
      </c>
      <c r="P129" s="67">
        <f>+F129/'paklausa ir pasiula'!G52</f>
        <v>0</v>
      </c>
    </row>
    <row r="130" spans="2:16">
      <c r="B130" t="s">
        <v>17</v>
      </c>
      <c r="C130" s="2">
        <v>3</v>
      </c>
      <c r="D130" s="2">
        <v>1.5</v>
      </c>
      <c r="E130" s="2">
        <v>2</v>
      </c>
      <c r="F130" s="2">
        <v>0</v>
      </c>
      <c r="G130" s="2">
        <f t="shared" si="9"/>
        <v>2.1666666666666665</v>
      </c>
      <c r="H130" s="2">
        <f t="shared" si="10"/>
        <v>1.625</v>
      </c>
      <c r="I130" s="2">
        <f t="shared" si="11"/>
        <v>2.3833333333333333</v>
      </c>
      <c r="J130" s="2">
        <f t="shared" si="12"/>
        <v>1.625</v>
      </c>
      <c r="K130" s="2">
        <f t="shared" si="13"/>
        <v>2.1666666666666665</v>
      </c>
      <c r="L130" s="2">
        <f t="shared" si="14"/>
        <v>2.3833333333333333</v>
      </c>
      <c r="M130" s="67">
        <f>+C130/'paklausa ir pasiula'!C53</f>
        <v>7.792207792207792E-2</v>
      </c>
      <c r="N130" s="67">
        <f>+D130/'paklausa ir pasiula'!D53</f>
        <v>3.896103896103896E-2</v>
      </c>
      <c r="O130" s="67">
        <f>+E130/'paklausa ir pasiula'!F53</f>
        <v>5.3011207589795453E-2</v>
      </c>
      <c r="P130" s="67">
        <f>+F130/'paklausa ir pasiula'!G53</f>
        <v>0</v>
      </c>
    </row>
    <row r="131" spans="2:16">
      <c r="B131" t="s">
        <v>21</v>
      </c>
      <c r="C131" s="2">
        <v>22.75</v>
      </c>
      <c r="D131" s="2">
        <v>24</v>
      </c>
      <c r="E131" s="2">
        <v>60.25</v>
      </c>
      <c r="F131" s="2">
        <v>15.333333333333329</v>
      </c>
      <c r="G131" s="2">
        <f t="shared" si="9"/>
        <v>35.666666666666664</v>
      </c>
      <c r="H131" s="2">
        <f t="shared" si="10"/>
        <v>30.583333333333332</v>
      </c>
      <c r="I131" s="2">
        <f t="shared" si="11"/>
        <v>39.233333333333334</v>
      </c>
      <c r="J131" s="2">
        <f t="shared" si="12"/>
        <v>30.583333333333332</v>
      </c>
      <c r="K131" s="2">
        <f t="shared" si="13"/>
        <v>35.666666666666664</v>
      </c>
      <c r="L131" s="2">
        <f t="shared" si="14"/>
        <v>39.233333333333334</v>
      </c>
      <c r="M131" s="67">
        <f>+C131/'paklausa ir pasiula'!C54</f>
        <v>1.2156024579214539E-2</v>
      </c>
      <c r="N131" s="67">
        <f>+D131/'paklausa ir pasiula'!D54</f>
        <v>1.2304537298128689E-2</v>
      </c>
      <c r="O131" s="67">
        <f>+E131/'paklausa ir pasiula'!F54</f>
        <v>3.0796875885923506E-2</v>
      </c>
      <c r="P131" s="67">
        <f>+F131/'paklausa ir pasiula'!G54</f>
        <v>7.7581695588588954E-3</v>
      </c>
    </row>
    <row r="132" spans="2:16">
      <c r="B132" t="s">
        <v>51</v>
      </c>
      <c r="C132" s="2">
        <v>3.5</v>
      </c>
      <c r="D132" s="2">
        <v>0</v>
      </c>
      <c r="E132" s="2">
        <v>1.833333333333333</v>
      </c>
      <c r="F132" s="2">
        <v>0</v>
      </c>
      <c r="G132" s="2">
        <f t="shared" si="9"/>
        <v>1.7777777777777777</v>
      </c>
      <c r="H132" s="2">
        <f t="shared" si="10"/>
        <v>1.3333333333333333</v>
      </c>
      <c r="I132" s="2">
        <f t="shared" si="11"/>
        <v>1.9555555555555557</v>
      </c>
      <c r="J132" s="2">
        <f t="shared" si="12"/>
        <v>1.3333333333333333</v>
      </c>
      <c r="K132" s="2">
        <f t="shared" si="13"/>
        <v>1.7777777777777777</v>
      </c>
      <c r="L132" s="2">
        <f t="shared" si="14"/>
        <v>1.9555555555555557</v>
      </c>
      <c r="M132" s="67">
        <f>+C132/'paklausa ir pasiula'!C55</f>
        <v>8.8050314465408799E-2</v>
      </c>
      <c r="N132" s="67">
        <f>+D132/'paklausa ir pasiula'!D55</f>
        <v>0</v>
      </c>
      <c r="O132" s="67">
        <f>+E132/'paklausa ir pasiula'!F55</f>
        <v>4.7065506109598254E-2</v>
      </c>
      <c r="P132" s="67">
        <f>+F132/'paklausa ir pasiula'!G55</f>
        <v>0</v>
      </c>
    </row>
    <row r="133" spans="2:16">
      <c r="B133" t="s">
        <v>27</v>
      </c>
      <c r="C133" s="2">
        <v>0</v>
      </c>
      <c r="D133" s="2">
        <v>0</v>
      </c>
      <c r="E133" s="2">
        <v>2</v>
      </c>
      <c r="F133" s="2">
        <v>0</v>
      </c>
      <c r="G133" s="2">
        <f t="shared" si="9"/>
        <v>0.66666666666666663</v>
      </c>
      <c r="H133" s="2">
        <f t="shared" si="10"/>
        <v>0.5</v>
      </c>
      <c r="I133" s="2">
        <f t="shared" si="11"/>
        <v>0.73333333333333339</v>
      </c>
      <c r="J133" s="2">
        <f t="shared" si="12"/>
        <v>0.5</v>
      </c>
      <c r="K133" s="2">
        <f t="shared" si="13"/>
        <v>0.66666666666666663</v>
      </c>
      <c r="L133" s="2">
        <f t="shared" si="14"/>
        <v>0.73333333333333339</v>
      </c>
      <c r="M133" s="67">
        <f>+C133/'paklausa ir pasiula'!C56</f>
        <v>0</v>
      </c>
      <c r="N133" s="67">
        <f>+D133/'paklausa ir pasiula'!D56</f>
        <v>0</v>
      </c>
      <c r="O133" s="67">
        <f>+E133/'paklausa ir pasiula'!F56</f>
        <v>4.4048881126772473E-2</v>
      </c>
      <c r="P133" s="67">
        <f>+F133/'paklausa ir pasiula'!G56</f>
        <v>0</v>
      </c>
    </row>
    <row r="134" spans="2:16">
      <c r="B134" t="s">
        <v>44</v>
      </c>
      <c r="C134" s="2">
        <v>0</v>
      </c>
      <c r="D134" s="2">
        <v>12.416666666666668</v>
      </c>
      <c r="E134" s="2">
        <v>0</v>
      </c>
      <c r="F134" s="2">
        <v>0</v>
      </c>
      <c r="G134" s="2">
        <f t="shared" si="9"/>
        <v>4.1388888888888893</v>
      </c>
      <c r="H134" s="2">
        <f t="shared" si="10"/>
        <v>3.104166666666667</v>
      </c>
      <c r="I134" s="2">
        <f t="shared" si="11"/>
        <v>4.5527777777777789</v>
      </c>
      <c r="J134" s="2">
        <f t="shared" si="12"/>
        <v>3.104166666666667</v>
      </c>
      <c r="K134" s="2">
        <f t="shared" si="13"/>
        <v>4.1388888888888893</v>
      </c>
      <c r="L134" s="2">
        <f t="shared" si="14"/>
        <v>4.5527777777777789</v>
      </c>
      <c r="M134" s="67">
        <f>+C134/'paklausa ir pasiula'!C57</f>
        <v>0</v>
      </c>
      <c r="N134" s="67">
        <f>+D134/'paklausa ir pasiula'!D57</f>
        <v>0.71291866028708151</v>
      </c>
      <c r="O134" s="67">
        <f>+E134/'paklausa ir pasiula'!F57</f>
        <v>0</v>
      </c>
      <c r="P134" s="67">
        <f>+F134/'paklausa ir pasiula'!G57</f>
        <v>0</v>
      </c>
    </row>
    <row r="135" spans="2:16">
      <c r="B135" t="s">
        <v>54</v>
      </c>
      <c r="C135" s="2">
        <v>3.25</v>
      </c>
      <c r="D135" s="2">
        <v>0</v>
      </c>
      <c r="E135" s="2">
        <v>2</v>
      </c>
      <c r="F135" s="2">
        <v>0</v>
      </c>
      <c r="G135" s="2">
        <f t="shared" si="9"/>
        <v>1.75</v>
      </c>
      <c r="H135" s="2">
        <f t="shared" si="10"/>
        <v>1.3125</v>
      </c>
      <c r="I135" s="2">
        <f t="shared" si="11"/>
        <v>1.9250000000000003</v>
      </c>
      <c r="J135" s="2">
        <f t="shared" si="12"/>
        <v>1.3125</v>
      </c>
      <c r="K135" s="2">
        <f t="shared" si="13"/>
        <v>1.75</v>
      </c>
      <c r="L135" s="2">
        <f t="shared" si="14"/>
        <v>1.9250000000000003</v>
      </c>
      <c r="M135" s="67">
        <f>+C135/'paklausa ir pasiula'!C58</f>
        <v>7.8947368421052641E-2</v>
      </c>
      <c r="N135" s="67">
        <f>+D135/'paklausa ir pasiula'!D58</f>
        <v>0</v>
      </c>
      <c r="O135" s="67">
        <f>+E135/'paklausa ir pasiula'!F58</f>
        <v>4.9577283211509109E-2</v>
      </c>
      <c r="P135" s="67">
        <f>+F135/'paklausa ir pasiula'!G58</f>
        <v>0</v>
      </c>
    </row>
    <row r="136" spans="2:16">
      <c r="B136" t="s">
        <v>3</v>
      </c>
      <c r="C136" s="2">
        <v>17.583333333333336</v>
      </c>
      <c r="D136" s="2">
        <v>18.083333333333336</v>
      </c>
      <c r="E136" s="2">
        <v>49.500000000000021</v>
      </c>
      <c r="F136" s="2">
        <v>11.083333333333334</v>
      </c>
      <c r="G136" s="2">
        <f t="shared" si="9"/>
        <v>28.388888888888896</v>
      </c>
      <c r="H136" s="2">
        <f t="shared" si="10"/>
        <v>24.062500000000004</v>
      </c>
      <c r="I136" s="2">
        <f t="shared" si="11"/>
        <v>31.227777777777789</v>
      </c>
      <c r="J136" s="2">
        <f t="shared" si="12"/>
        <v>24.062500000000004</v>
      </c>
      <c r="K136" s="2">
        <f t="shared" si="13"/>
        <v>28.388888888888896</v>
      </c>
      <c r="L136" s="2">
        <f t="shared" si="14"/>
        <v>31.227777777777789</v>
      </c>
      <c r="M136" s="67">
        <f>+C136/'paklausa ir pasiula'!C59</f>
        <v>2.7972955057669353E-2</v>
      </c>
      <c r="N136" s="67">
        <f>+D136/'paklausa ir pasiula'!D59</f>
        <v>2.8097889421209367E-2</v>
      </c>
      <c r="O136" s="67">
        <f>+E136/'paklausa ir pasiula'!F59</f>
        <v>7.8078841805212296E-2</v>
      </c>
      <c r="P136" s="67">
        <f>+F136/'paklausa ir pasiula'!G59</f>
        <v>1.741017708871739E-2</v>
      </c>
    </row>
    <row r="137" spans="2:16">
      <c r="B137" t="s">
        <v>1</v>
      </c>
      <c r="C137" s="2">
        <v>17.583333333333332</v>
      </c>
      <c r="D137" s="2">
        <v>16</v>
      </c>
      <c r="E137" s="2">
        <v>38.583333333333343</v>
      </c>
      <c r="F137" s="2">
        <v>15.833333333333332</v>
      </c>
      <c r="G137" s="2">
        <f t="shared" si="9"/>
        <v>24.055555555555557</v>
      </c>
      <c r="H137" s="2">
        <f t="shared" si="10"/>
        <v>22</v>
      </c>
      <c r="I137" s="2">
        <f t="shared" si="11"/>
        <v>26.461111111111116</v>
      </c>
      <c r="J137" s="2">
        <f t="shared" si="12"/>
        <v>22</v>
      </c>
      <c r="K137" s="2">
        <f t="shared" si="13"/>
        <v>24.055555555555557</v>
      </c>
      <c r="L137" s="2">
        <f t="shared" si="14"/>
        <v>26.461111111111116</v>
      </c>
      <c r="M137" s="67">
        <f>+C137/'paklausa ir pasiula'!C60</f>
        <v>2.0364829649647708E-2</v>
      </c>
      <c r="N137" s="67">
        <f>+D137/'paklausa ir pasiula'!D60</f>
        <v>1.7828953477574513E-2</v>
      </c>
      <c r="O137" s="67">
        <f>+E137/'paklausa ir pasiula'!F60</f>
        <v>4.3195922819627385E-2</v>
      </c>
      <c r="P137" s="67">
        <f>+F137/'paklausa ir pasiula'!G60</f>
        <v>1.7591492652960204E-2</v>
      </c>
    </row>
    <row r="138" spans="2:16">
      <c r="B138" t="s">
        <v>69</v>
      </c>
      <c r="C138" s="2">
        <v>28.333333333333343</v>
      </c>
      <c r="D138" s="2">
        <v>27.499999999999986</v>
      </c>
      <c r="E138" s="2">
        <v>35</v>
      </c>
      <c r="F138" s="2">
        <v>25.5</v>
      </c>
      <c r="G138" s="2">
        <f t="shared" si="9"/>
        <v>30.277777777777775</v>
      </c>
      <c r="H138" s="2">
        <f t="shared" si="10"/>
        <v>29.083333333333332</v>
      </c>
      <c r="I138" s="2">
        <f t="shared" si="11"/>
        <v>33.305555555555557</v>
      </c>
      <c r="J138" s="2">
        <f t="shared" si="12"/>
        <v>29.083333333333332</v>
      </c>
      <c r="K138" s="2">
        <f t="shared" si="13"/>
        <v>30.277777777777775</v>
      </c>
      <c r="L138" s="2">
        <f t="shared" si="14"/>
        <v>33.305555555555557</v>
      </c>
      <c r="M138" s="67">
        <f>+C138/'paklausa ir pasiula'!C61</f>
        <v>2.9315399206759796E-2</v>
      </c>
      <c r="N138" s="67">
        <f>+D138/'paklausa ir pasiula'!D61</f>
        <v>2.8453181583031544E-2</v>
      </c>
      <c r="O138" s="67">
        <f>+E138/'paklausa ir pasiula'!F61</f>
        <v>3.5683005075549508E-2</v>
      </c>
      <c r="P138" s="67">
        <f>+F138/'paklausa ir pasiula'!G61</f>
        <v>2.5980484510540029E-2</v>
      </c>
    </row>
    <row r="139" spans="2:16">
      <c r="B139" t="s">
        <v>61</v>
      </c>
      <c r="C139" s="2">
        <v>25.5</v>
      </c>
      <c r="D139" s="2">
        <v>16</v>
      </c>
      <c r="E139" s="2">
        <v>28</v>
      </c>
      <c r="F139" s="2">
        <v>26</v>
      </c>
      <c r="G139" s="2">
        <f t="shared" si="9"/>
        <v>23.166666666666668</v>
      </c>
      <c r="H139" s="2">
        <f t="shared" si="10"/>
        <v>23.875</v>
      </c>
      <c r="I139" s="2">
        <f t="shared" si="11"/>
        <v>25.483333333333338</v>
      </c>
      <c r="J139" s="2">
        <f t="shared" si="12"/>
        <v>23.875</v>
      </c>
      <c r="K139" s="2">
        <f t="shared" si="13"/>
        <v>23.166666666666668</v>
      </c>
      <c r="L139" s="2">
        <f t="shared" si="14"/>
        <v>25.483333333333338</v>
      </c>
      <c r="M139" s="67">
        <f>+C139/'paklausa ir pasiula'!C62</f>
        <v>3.6929761042722664E-2</v>
      </c>
      <c r="N139" s="67">
        <f>+D139/'paklausa ir pasiula'!D62</f>
        <v>2.3171614771904415E-2</v>
      </c>
      <c r="O139" s="67">
        <f>+E139/'paklausa ir pasiula'!F62</f>
        <v>3.9956697356140297E-2</v>
      </c>
      <c r="P139" s="67">
        <f>+F139/'paklausa ir pasiula'!G62</f>
        <v>3.7078195411983948E-2</v>
      </c>
    </row>
    <row r="140" spans="2:16">
      <c r="B140" t="s">
        <v>31</v>
      </c>
      <c r="C140" s="2">
        <v>1</v>
      </c>
      <c r="D140" s="2">
        <v>1.5</v>
      </c>
      <c r="E140" s="2">
        <v>1.5</v>
      </c>
      <c r="F140" s="2">
        <v>2.5</v>
      </c>
      <c r="G140" s="2">
        <f t="shared" si="9"/>
        <v>1.3333333333333333</v>
      </c>
      <c r="H140" s="2">
        <f t="shared" si="10"/>
        <v>1.625</v>
      </c>
      <c r="I140" s="2">
        <f t="shared" si="11"/>
        <v>1.4666666666666668</v>
      </c>
      <c r="J140" s="2">
        <f t="shared" si="12"/>
        <v>1.625</v>
      </c>
      <c r="K140" s="2">
        <f t="shared" si="13"/>
        <v>1.3333333333333333</v>
      </c>
      <c r="L140" s="2">
        <f t="shared" si="14"/>
        <v>1.4666666666666668</v>
      </c>
      <c r="M140" s="67">
        <f>+C140/'paklausa ir pasiula'!C63</f>
        <v>1.5789473684210527E-2</v>
      </c>
      <c r="N140" s="67">
        <f>+D140/'paklausa ir pasiula'!D63</f>
        <v>2.3316062176165799E-2</v>
      </c>
      <c r="O140" s="67">
        <f>+E140/'paklausa ir pasiula'!F63</f>
        <v>2.2974731284209276E-2</v>
      </c>
      <c r="P140" s="67">
        <f>+F140/'paklausa ir pasiula'!G63</f>
        <v>3.8265983357874019E-2</v>
      </c>
    </row>
    <row r="141" spans="2:16">
      <c r="B141" t="s">
        <v>55</v>
      </c>
      <c r="C141" s="2">
        <v>0</v>
      </c>
      <c r="D141" s="2">
        <v>0</v>
      </c>
      <c r="E141" s="2">
        <v>0</v>
      </c>
      <c r="F141" s="2">
        <v>0</v>
      </c>
      <c r="G141" s="2">
        <f t="shared" si="9"/>
        <v>0</v>
      </c>
      <c r="H141" s="2">
        <f t="shared" si="10"/>
        <v>0</v>
      </c>
      <c r="I141" s="2">
        <f t="shared" si="11"/>
        <v>0</v>
      </c>
      <c r="J141" s="2">
        <f t="shared" si="12"/>
        <v>0</v>
      </c>
      <c r="K141" s="2">
        <f t="shared" si="13"/>
        <v>0</v>
      </c>
      <c r="L141" s="2">
        <f t="shared" si="14"/>
        <v>0</v>
      </c>
      <c r="M141" s="67">
        <f>+C141/'paklausa ir pasiula'!C64</f>
        <v>0</v>
      </c>
      <c r="N141" s="67">
        <f>+D141/'paklausa ir pasiula'!D64</f>
        <v>0</v>
      </c>
      <c r="O141" s="67">
        <f>+E141/'paklausa ir pasiula'!F64</f>
        <v>0</v>
      </c>
      <c r="P141" s="67">
        <f>+F141/'paklausa ir pasiula'!G64</f>
        <v>0</v>
      </c>
    </row>
    <row r="142" spans="2:16">
      <c r="B142" t="s">
        <v>67</v>
      </c>
      <c r="C142" s="2">
        <v>1</v>
      </c>
      <c r="D142" s="2">
        <v>0</v>
      </c>
      <c r="E142" s="2">
        <v>5</v>
      </c>
      <c r="F142" s="2">
        <v>0.5</v>
      </c>
      <c r="G142" s="2">
        <f t="shared" si="9"/>
        <v>2</v>
      </c>
      <c r="H142" s="2">
        <f t="shared" si="10"/>
        <v>1.625</v>
      </c>
      <c r="I142" s="2">
        <f t="shared" si="11"/>
        <v>2.2000000000000002</v>
      </c>
      <c r="J142" s="2">
        <f t="shared" si="12"/>
        <v>1.625</v>
      </c>
      <c r="K142" s="2">
        <f t="shared" si="13"/>
        <v>2</v>
      </c>
      <c r="L142" s="2">
        <f t="shared" si="14"/>
        <v>2.2000000000000002</v>
      </c>
      <c r="M142" s="67">
        <f>+C142/'paklausa ir pasiula'!C65</f>
        <v>2.2222222222222223E-2</v>
      </c>
      <c r="N142" s="67">
        <f>+D142/'paklausa ir pasiula'!D65</f>
        <v>0</v>
      </c>
      <c r="O142" s="67">
        <f>+E142/'paklausa ir pasiula'!F65</f>
        <v>0.10710442361962297</v>
      </c>
      <c r="P142" s="67">
        <f>+F142/'paklausa ir pasiula'!G65</f>
        <v>1.0703383750825633E-2</v>
      </c>
    </row>
    <row r="143" spans="2:16">
      <c r="B143" t="s">
        <v>46</v>
      </c>
      <c r="C143" s="2">
        <v>49.5</v>
      </c>
      <c r="D143" s="2">
        <v>48.5</v>
      </c>
      <c r="E143" s="2">
        <v>95.000000000000028</v>
      </c>
      <c r="F143" s="2">
        <v>34</v>
      </c>
      <c r="G143" s="2">
        <f t="shared" si="9"/>
        <v>64.333333333333343</v>
      </c>
      <c r="H143" s="2">
        <f t="shared" si="10"/>
        <v>56.750000000000007</v>
      </c>
      <c r="I143" s="2">
        <f t="shared" si="11"/>
        <v>70.76666666666668</v>
      </c>
      <c r="J143" s="2">
        <f t="shared" si="12"/>
        <v>56.750000000000007</v>
      </c>
      <c r="K143" s="2">
        <f t="shared" si="13"/>
        <v>64.333333333333343</v>
      </c>
      <c r="L143" s="2">
        <f t="shared" ref="L143:L150" si="15">+I143</f>
        <v>70.76666666666668</v>
      </c>
      <c r="M143" s="67">
        <f>+C143/'paklausa ir pasiula'!C66</f>
        <v>1.9126738794435858E-2</v>
      </c>
      <c r="N143" s="67">
        <f>+D143/'paklausa ir pasiula'!D66</f>
        <v>1.863234729158663E-2</v>
      </c>
      <c r="O143" s="67">
        <f>+E143/'paklausa ir pasiula'!F66</f>
        <v>3.5774963056330392E-2</v>
      </c>
      <c r="P143" s="67">
        <f>+F143/'paklausa ir pasiula'!G66</f>
        <v>1.2772490941767446E-2</v>
      </c>
    </row>
    <row r="144" spans="2:16">
      <c r="B144" t="s">
        <v>6</v>
      </c>
      <c r="C144" s="2">
        <v>6.3333333333333339</v>
      </c>
      <c r="D144" s="2">
        <v>1</v>
      </c>
      <c r="E144" s="2">
        <v>6</v>
      </c>
      <c r="F144" s="2">
        <v>1.5</v>
      </c>
      <c r="G144" s="2">
        <f t="shared" ref="G144:G150" si="16">+AVERAGE(C144:E144)</f>
        <v>4.4444444444444446</v>
      </c>
      <c r="H144" s="2">
        <f t="shared" ref="H144:H150" si="17">+AVERAGE(C144:F144)</f>
        <v>3.7083333333333335</v>
      </c>
      <c r="I144" s="2">
        <f t="shared" ref="I144:I150" si="18">+G144*1.1</f>
        <v>4.8888888888888893</v>
      </c>
      <c r="J144" s="2">
        <f t="shared" ref="J144:J150" si="19">+H144</f>
        <v>3.7083333333333335</v>
      </c>
      <c r="K144" s="2">
        <f t="shared" ref="K144:K150" si="20">+G144</f>
        <v>4.4444444444444446</v>
      </c>
      <c r="L144" s="2">
        <f t="shared" si="15"/>
        <v>4.8888888888888893</v>
      </c>
      <c r="M144" s="67">
        <f>+C144/'paklausa ir pasiula'!C67</f>
        <v>5.8282208588957059E-2</v>
      </c>
      <c r="N144" s="67">
        <f>+D144/'paklausa ir pasiula'!D67</f>
        <v>9.2024539877300603E-3</v>
      </c>
      <c r="O144" s="67">
        <f>+E144/'paklausa ir pasiula'!F67</f>
        <v>5.4406418869354482E-2</v>
      </c>
      <c r="P144" s="67">
        <f>+F144/'paklausa ir pasiula'!G67</f>
        <v>1.3592640714238689E-2</v>
      </c>
    </row>
    <row r="145" spans="2:16">
      <c r="B145" t="s">
        <v>62</v>
      </c>
      <c r="C145" s="2">
        <v>0.5</v>
      </c>
      <c r="D145" s="2">
        <v>1.5</v>
      </c>
      <c r="E145" s="2">
        <v>2.5</v>
      </c>
      <c r="F145" s="2">
        <v>0</v>
      </c>
      <c r="G145" s="2">
        <f t="shared" si="16"/>
        <v>1.5</v>
      </c>
      <c r="H145" s="2">
        <f t="shared" si="17"/>
        <v>1.125</v>
      </c>
      <c r="I145" s="2">
        <f t="shared" si="18"/>
        <v>1.6500000000000001</v>
      </c>
      <c r="J145" s="2">
        <f t="shared" si="19"/>
        <v>1.125</v>
      </c>
      <c r="K145" s="2">
        <f t="shared" si="20"/>
        <v>1.5</v>
      </c>
      <c r="L145" s="2">
        <f t="shared" si="15"/>
        <v>1.6500000000000001</v>
      </c>
      <c r="M145" s="67">
        <f>+C145/'paklausa ir pasiula'!C68</f>
        <v>7.3710073710073704E-3</v>
      </c>
      <c r="N145" s="67">
        <f>+D145/'paklausa ir pasiula'!D68</f>
        <v>2.117647058823529E-2</v>
      </c>
      <c r="O145" s="67">
        <f>+E145/'paklausa ir pasiula'!F68</f>
        <v>3.4686729060731357E-2</v>
      </c>
      <c r="P145" s="67">
        <f>+F145/'paklausa ir pasiula'!G68</f>
        <v>0</v>
      </c>
    </row>
    <row r="146" spans="2:16">
      <c r="B146" t="s">
        <v>56</v>
      </c>
      <c r="C146" s="2">
        <v>0.5</v>
      </c>
      <c r="D146" s="2">
        <v>0</v>
      </c>
      <c r="E146" s="2">
        <v>7.5</v>
      </c>
      <c r="F146" s="2">
        <v>0</v>
      </c>
      <c r="G146" s="2">
        <f t="shared" si="16"/>
        <v>2.6666666666666665</v>
      </c>
      <c r="H146" s="2">
        <f t="shared" si="17"/>
        <v>2</v>
      </c>
      <c r="I146" s="2">
        <f t="shared" si="18"/>
        <v>2.9333333333333336</v>
      </c>
      <c r="J146" s="2">
        <f t="shared" si="19"/>
        <v>2</v>
      </c>
      <c r="K146" s="2">
        <f t="shared" si="20"/>
        <v>2.6666666666666665</v>
      </c>
      <c r="L146" s="2">
        <f t="shared" si="15"/>
        <v>2.9333333333333336</v>
      </c>
      <c r="M146" s="67">
        <f>+C146/'paklausa ir pasiula'!C69</f>
        <v>9.8039215686274508E-3</v>
      </c>
      <c r="N146" s="67">
        <f>+D146/'paklausa ir pasiula'!D69</f>
        <v>0</v>
      </c>
      <c r="O146" s="67">
        <f>+E146/'paklausa ir pasiula'!F69</f>
        <v>0.14490598489713696</v>
      </c>
      <c r="P146" s="67">
        <f>+F146/'paklausa ir pasiula'!G69</f>
        <v>0</v>
      </c>
    </row>
    <row r="147" spans="2:16">
      <c r="B147" t="s">
        <v>63</v>
      </c>
      <c r="C147" s="2">
        <v>0</v>
      </c>
      <c r="D147" s="2">
        <v>0.5</v>
      </c>
      <c r="E147" s="2">
        <v>2.5</v>
      </c>
      <c r="F147" s="2">
        <v>1</v>
      </c>
      <c r="G147" s="2">
        <f t="shared" si="16"/>
        <v>1</v>
      </c>
      <c r="H147" s="2">
        <f t="shared" si="17"/>
        <v>1</v>
      </c>
      <c r="I147" s="2">
        <f t="shared" si="18"/>
        <v>1.1000000000000001</v>
      </c>
      <c r="J147" s="2">
        <f t="shared" si="19"/>
        <v>1</v>
      </c>
      <c r="K147" s="2">
        <f t="shared" si="20"/>
        <v>1</v>
      </c>
      <c r="L147" s="2">
        <f t="shared" si="15"/>
        <v>1.1000000000000001</v>
      </c>
      <c r="M147" s="67">
        <f>+C147/'paklausa ir pasiula'!C70</f>
        <v>0</v>
      </c>
      <c r="N147" s="67">
        <f>+D147/'paklausa ir pasiula'!D70</f>
        <v>1.4925373134328358E-2</v>
      </c>
      <c r="O147" s="67">
        <f>+E147/'paklausa ir pasiula'!F70</f>
        <v>7.3534380395562038E-2</v>
      </c>
      <c r="P147" s="67">
        <f>+F147/'paklausa ir pasiula'!G70</f>
        <v>2.9394367315700248E-2</v>
      </c>
    </row>
    <row r="148" spans="2:16">
      <c r="B148" t="s">
        <v>65</v>
      </c>
      <c r="C148" s="2">
        <v>28.833333333333336</v>
      </c>
      <c r="D148" s="2">
        <v>37.5</v>
      </c>
      <c r="E148" s="2">
        <v>42.333333333333343</v>
      </c>
      <c r="F148" s="2">
        <v>52.5</v>
      </c>
      <c r="G148" s="2">
        <f t="shared" si="16"/>
        <v>36.222222222222229</v>
      </c>
      <c r="H148" s="2">
        <f t="shared" si="17"/>
        <v>40.291666666666671</v>
      </c>
      <c r="I148" s="2">
        <f t="shared" si="18"/>
        <v>39.844444444444456</v>
      </c>
      <c r="J148" s="2">
        <f t="shared" si="19"/>
        <v>40.291666666666671</v>
      </c>
      <c r="K148" s="2">
        <f t="shared" si="20"/>
        <v>36.222222222222229</v>
      </c>
      <c r="L148" s="2">
        <f t="shared" si="15"/>
        <v>39.844444444444456</v>
      </c>
      <c r="M148" s="67">
        <f>+C148/'paklausa ir pasiula'!C71</f>
        <v>1.8898842036268303E-2</v>
      </c>
      <c r="N148" s="67">
        <f>+D148/'paklausa ir pasiula'!D71</f>
        <v>2.4531181857828179E-2</v>
      </c>
      <c r="O148" s="67">
        <f>+E148/'paklausa ir pasiula'!F71</f>
        <v>2.7287572733791437E-2</v>
      </c>
      <c r="P148" s="67">
        <f>+F148/'paklausa ir pasiula'!G71</f>
        <v>3.381858494318872E-2</v>
      </c>
    </row>
    <row r="149" spans="2:16">
      <c r="B149" t="s">
        <v>48</v>
      </c>
      <c r="C149" s="2">
        <v>18.5</v>
      </c>
      <c r="D149" s="2">
        <v>17.5</v>
      </c>
      <c r="E149" s="2">
        <v>18.5</v>
      </c>
      <c r="F149" s="2">
        <v>6.5</v>
      </c>
      <c r="G149" s="2">
        <f t="shared" si="16"/>
        <v>18.166666666666668</v>
      </c>
      <c r="H149" s="2">
        <f t="shared" si="17"/>
        <v>15.25</v>
      </c>
      <c r="I149" s="2">
        <f t="shared" si="18"/>
        <v>19.983333333333338</v>
      </c>
      <c r="J149" s="2">
        <f t="shared" si="19"/>
        <v>15.25</v>
      </c>
      <c r="K149" s="2">
        <f t="shared" si="20"/>
        <v>18.166666666666668</v>
      </c>
      <c r="L149" s="2">
        <f t="shared" si="15"/>
        <v>19.983333333333338</v>
      </c>
      <c r="M149" s="67">
        <f>+C149/'paklausa ir pasiula'!C72</f>
        <v>2.0148847340715193E-2</v>
      </c>
      <c r="N149" s="67">
        <f>+D149/'paklausa ir pasiula'!D72</f>
        <v>1.8997647910258729E-2</v>
      </c>
      <c r="O149" s="67">
        <f>+E149/'paklausa ir pasiula'!F72</f>
        <v>2.024313329519617E-2</v>
      </c>
      <c r="P149" s="67">
        <f>+F149/'paklausa ir pasiula'!G72</f>
        <v>7.1490109530671885E-3</v>
      </c>
    </row>
    <row r="150" spans="2:16">
      <c r="B150" t="s">
        <v>57</v>
      </c>
      <c r="C150" s="2">
        <v>422.25</v>
      </c>
      <c r="D150" s="66"/>
      <c r="E150" s="2">
        <v>751.66666666666674</v>
      </c>
      <c r="F150" s="2">
        <v>349.5</v>
      </c>
      <c r="G150" s="2">
        <f t="shared" si="16"/>
        <v>586.95833333333337</v>
      </c>
      <c r="H150" s="2">
        <f t="shared" si="17"/>
        <v>507.8055555555556</v>
      </c>
      <c r="I150" s="2">
        <f t="shared" si="18"/>
        <v>645.65416666666681</v>
      </c>
      <c r="J150" s="2">
        <f t="shared" si="19"/>
        <v>507.8055555555556</v>
      </c>
      <c r="K150" s="2">
        <f t="shared" si="20"/>
        <v>586.95833333333337</v>
      </c>
      <c r="L150" s="2">
        <f t="shared" si="15"/>
        <v>645.65416666666681</v>
      </c>
      <c r="M150" s="67">
        <f>+C150/'paklausa ir pasiula'!C73</f>
        <v>1.9134762807489263E-2</v>
      </c>
      <c r="N150" s="67">
        <f>+D150/'paklausa ir pasiula'!D73</f>
        <v>0</v>
      </c>
      <c r="O150" s="67">
        <f>+E150/'paklausa ir pasiula'!F73</f>
        <v>3.3482130784522376E-2</v>
      </c>
      <c r="P150" s="67">
        <f>+F150/'paklausa ir pasiula'!G73</f>
        <v>1.5528099143520597E-2</v>
      </c>
    </row>
    <row r="151" spans="2:16">
      <c r="B151" t="s">
        <v>216</v>
      </c>
      <c r="C151" s="2">
        <f t="shared" ref="C151" si="21">+SUM(C79:C150)</f>
        <v>808.41666666666663</v>
      </c>
      <c r="D151" s="2"/>
      <c r="E151" s="2">
        <f>+SUM(E79:E150)</f>
        <v>1468.1666666666667</v>
      </c>
      <c r="F151" s="2">
        <f>+SUM(F79:F150)</f>
        <v>592.75</v>
      </c>
      <c r="G151" s="2"/>
      <c r="H151" s="2"/>
      <c r="I151" s="2"/>
      <c r="J151" s="2"/>
      <c r="K151" s="2"/>
      <c r="L151" s="2"/>
      <c r="M151" s="67"/>
      <c r="N151" s="67"/>
      <c r="O151" s="67"/>
      <c r="P151" s="67"/>
    </row>
    <row r="152" spans="2:16">
      <c r="D152" t="s">
        <v>209</v>
      </c>
    </row>
    <row r="154" spans="2:16">
      <c r="B154" s="12"/>
    </row>
    <row r="155" spans="2:16">
      <c r="B155" s="12"/>
    </row>
    <row r="156" spans="2:16">
      <c r="B156" s="12"/>
    </row>
  </sheetData>
  <phoneticPr fontId="1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00B0F0"/>
  </sheetPr>
  <dimension ref="A1:T77"/>
  <sheetViews>
    <sheetView tabSelected="1" workbookViewId="0">
      <selection activeCell="E32" sqref="E32"/>
    </sheetView>
  </sheetViews>
  <sheetFormatPr defaultRowHeight="15"/>
  <cols>
    <col min="1" max="1" width="27.7109375" customWidth="1"/>
    <col min="2" max="2" width="13.42578125" customWidth="1"/>
    <col min="3" max="3" width="13.140625" customWidth="1"/>
    <col min="4" max="4" width="14.140625" customWidth="1"/>
    <col min="5" max="5" width="87.28515625" customWidth="1"/>
    <col min="6" max="6" width="11.7109375" style="88" customWidth="1"/>
    <col min="7" max="7" width="18.42578125" style="88" customWidth="1"/>
    <col min="8" max="8" width="14.28515625" style="88" customWidth="1"/>
    <col min="9" max="20" width="9.140625" style="88"/>
  </cols>
  <sheetData>
    <row r="1" spans="1:10" ht="31.5" customHeight="1">
      <c r="A1" s="76" t="s">
        <v>79</v>
      </c>
      <c r="B1" s="76" t="s">
        <v>272</v>
      </c>
      <c r="C1" s="77" t="s">
        <v>273</v>
      </c>
      <c r="D1" s="77" t="s">
        <v>274</v>
      </c>
      <c r="E1" s="105" t="s">
        <v>87</v>
      </c>
    </row>
    <row r="2" spans="1:10">
      <c r="A2" s="101" t="s">
        <v>82</v>
      </c>
      <c r="B2" s="102"/>
      <c r="C2" s="102"/>
      <c r="D2" s="103"/>
      <c r="E2" s="106"/>
    </row>
    <row r="3" spans="1:10" ht="93" customHeight="1">
      <c r="A3" s="5" t="s">
        <v>221</v>
      </c>
      <c r="B3" s="6"/>
      <c r="C3" s="7"/>
      <c r="D3" s="7"/>
      <c r="E3" s="15" t="str">
        <f>+CHOOSE('scenarijų aprašai'!E3,'scenarijų aprašai'!B3,'scenarijų aprašai'!C3,'scenarijų aprašai'!D3)</f>
        <v>Realus poreikis didesnis nei dabartinis sveikatos specialistų skaičius. Realus poreikis skaičiuojamas prie 2020 metais dirbusių sveikatos specialistų skaičiaus pridedant registruotų laisvų darbo vietų sveikatos specialistams skaičių (2021 m. pradžioje suskaičiuoti LR SAM puslapyje skelbiami darbo skelbimai sveikatos priežiūros specialistams).</v>
      </c>
    </row>
    <row r="4" spans="1:10" ht="66" customHeight="1">
      <c r="A4" s="84" t="s">
        <v>281</v>
      </c>
      <c r="B4" s="6"/>
      <c r="C4" s="7"/>
      <c r="D4" s="7"/>
      <c r="E4" s="15" t="str">
        <f>+CHOOSE('scenarijų aprašai'!E4,'scenarijų aprašai'!B4,'scenarijų aprašai'!C4,'scenarijų aprašai'!D4)</f>
        <v>Atskiri darbo krūvio įverčiai netaikomi ir naudojamas bendras vidutinis 1 etato dydžio darbo krūvis.</v>
      </c>
    </row>
    <row r="5" spans="1:10" ht="111.75" customHeight="1">
      <c r="A5" s="5" t="s">
        <v>81</v>
      </c>
      <c r="B5" s="8"/>
      <c r="C5" s="7"/>
      <c r="D5" s="7"/>
      <c r="E5" s="16" t="str">
        <f>+CHOOSE('scenarijų aprašai'!E5,'scenarijų aprašai'!B5,'scenarijų aprašai'!C5,'scenarijų aprašai'!D5)</f>
        <v>Tiesinio trendo prognozė. Tiesinio trendo metodu atlikta prognozė naudojant sveikatos priežiūros specialistų skaičiaus duomenis 2013–2020 m.</v>
      </c>
      <c r="J5" s="89"/>
    </row>
    <row r="6" spans="1:10" ht="62.25" customHeight="1">
      <c r="A6" s="5" t="s">
        <v>175</v>
      </c>
      <c r="B6" s="8"/>
      <c r="C6" s="7"/>
      <c r="D6" s="7"/>
      <c r="E6" s="16" t="str">
        <f>+CHOOSE('scenarijų aprašai'!E6,'scenarijų aprašai'!B6,'scenarijų aprašai'!C6,'scenarijų aprašai'!D6)</f>
        <v>Ekspertinė prognozė. Atskirų profesinių kvalifikacijų sveikatos specialistų poreikis per artimiausius 10 metų skirsis dėl skirtingo sveikatos paslaugų poreikio, demografinių pokyčių, regioninio pasiskirstymo, technologinės plėtros, COVID-19 pandemijos padarinių. Atskirų profesinių kvalifikacijų diferencijavimo koeficientai nustatyti vadovaujantis atlikta ekspertų apklausa ir ekspertų pateiktomis įžvalgomis apie sveikatos priežiūros specialistų poreikį iki 2030 m. pagal profesinę kvalifikaciją.</v>
      </c>
    </row>
    <row r="7" spans="1:10" ht="62.25" customHeight="1">
      <c r="A7" s="5" t="s">
        <v>85</v>
      </c>
      <c r="B7" s="8"/>
      <c r="C7" s="7"/>
      <c r="D7" s="7"/>
      <c r="E7" s="16" t="str">
        <f>+CHOOSE('scenarijų aprašai'!E7,'scenarijų aprašai'!B7,'scenarijų aprašai'!C7,'scenarijų aprašai'!D7)</f>
        <v>Tikimybiniu modeliu paremta kasmet išeinančių į pensiją sveikatos specialistų prognozė. Daroma prielaida, kad pensinio amžiaus sveikatos specialistai, neturintys darbo Sodra duomenimis, yra išėję į pensiją. Modelyje remiamasi istoriniais 2016-2020 m. duomenimis apie dirbančių/nedirbančių sveikatos specialistų skaičių pagal amžių ir profesinę kvalifikaciją. Skaičiuojami prognozės metais pensinio amžiaus sulaukiančių sveikatos specialistų skaičius, kuris dauginamas iš tikimybės išeiti į pensiją (tikimybė skaičiuojama atskirai pagal amžių ir sveikatos specialistų licencijų grupę).</v>
      </c>
    </row>
    <row r="8" spans="1:10" ht="55.5" customHeight="1">
      <c r="A8" s="5" t="s">
        <v>86</v>
      </c>
      <c r="B8" s="8"/>
      <c r="C8" s="7"/>
      <c r="D8" s="7"/>
      <c r="E8" s="16" t="str">
        <f>+CHOOSE('scenarijų aprašai'!E8,'scenarijų aprašai'!B8,'scenarijų aprašai'!C8,'scenarijų aprašai'!D8)</f>
        <v>Remiamasi istoriniais 2016-2020 m. duomenimis apie dirbančių ir išeinančių iš sveikatos specialisto darbo asmenų skaičių pagal profesinę kvalifikaciją. Baziniame scenarijuje naudojamas istorinių duomenų vidurkis pagal profesinę kvalifikaciją.</v>
      </c>
    </row>
    <row r="9" spans="1:10">
      <c r="A9" s="104" t="s">
        <v>83</v>
      </c>
      <c r="B9" s="104"/>
      <c r="C9" s="104"/>
      <c r="D9" s="104"/>
      <c r="E9" s="17"/>
    </row>
    <row r="10" spans="1:10" ht="78" customHeight="1">
      <c r="A10" s="5" t="s">
        <v>84</v>
      </c>
      <c r="B10" s="6"/>
      <c r="C10" s="7"/>
      <c r="D10" s="7"/>
      <c r="E10" s="15" t="str">
        <f>+CHOOSE('scenarijų aprašai'!E9,'scenarijų aprašai'!B9,'scenarijų aprašai'!C9,'scenarijų aprašai'!D9)</f>
        <v>Tikimybiniu modeliu paremta kasmet medicinos ir sveikatos studijas baigiančių absolventų skaičiumi ir įsidarbinusių sveikatos specialistais dalimi. Modelyje remiamasi istoriniais 2011-2020 m. studijų duomenimis, kuriais nustatomi vidurkiai, rodantys kokia dalis absolventų įsidarbina sveikatos specialistais, pagal studijų įstojimo ir baigimo metus, pakopą, suteikiamą profesinę kvalifikaciją.</v>
      </c>
    </row>
    <row r="11" spans="1:10" ht="45.75" customHeight="1">
      <c r="A11" s="5" t="s">
        <v>177</v>
      </c>
      <c r="B11" s="8"/>
      <c r="C11" s="7"/>
      <c r="D11" s="7"/>
      <c r="E11" s="15" t="str">
        <f>+CHOOSE('scenarijų aprašai'!E10,'scenarijų aprašai'!B10,'scenarijų aprašai'!C10,'scenarijų aprašai'!D10)</f>
        <v xml:space="preserve">Remiamasi istoriniais 2017-2020 m. duomenimis. Scenarijuje naudojamas 4 metų istorinių duomenų vidutinis vienerių metų įsidarbinančiųjų skaičius pagal profesinę kvalifikaciją. </v>
      </c>
    </row>
    <row r="12" spans="1:10" ht="3" customHeight="1">
      <c r="A12" s="5"/>
      <c r="B12" s="8"/>
      <c r="C12" s="7"/>
      <c r="D12" s="7"/>
      <c r="E12" s="17"/>
    </row>
    <row r="13" spans="1:10" s="88" customFormat="1"/>
    <row r="14" spans="1:10" s="88" customFormat="1"/>
    <row r="15" spans="1:10" s="88" customFormat="1"/>
    <row r="16" spans="1:10" s="88" customFormat="1" ht="60">
      <c r="A16" s="95" t="s">
        <v>80</v>
      </c>
      <c r="B16" s="90" t="s">
        <v>223</v>
      </c>
      <c r="C16" s="90" t="s">
        <v>287</v>
      </c>
      <c r="D16" s="90" t="s">
        <v>288</v>
      </c>
      <c r="E16" s="90" t="s">
        <v>289</v>
      </c>
      <c r="F16" s="90" t="s">
        <v>290</v>
      </c>
      <c r="G16" s="91" t="s">
        <v>291</v>
      </c>
    </row>
    <row r="17" spans="1:7" s="88" customFormat="1">
      <c r="A17" s="88" t="s">
        <v>75</v>
      </c>
      <c r="B17" s="92">
        <f>+SUM('paklausa ir pasiula'!O2:O60)</f>
        <v>13526.361086363997</v>
      </c>
      <c r="C17" s="92">
        <f>+SUM('paklausa ir pasiula'!Y2:Y60)</f>
        <v>341.06629899275174</v>
      </c>
      <c r="D17" s="92">
        <f>+SUM('paklausa ir pasiula'!AI2:AI60)</f>
        <v>174.89583333333334</v>
      </c>
      <c r="E17" s="92">
        <f>+SUM('paklausa ir pasiula'!BC2:BC60)</f>
        <v>357.43414021001905</v>
      </c>
      <c r="F17" s="92">
        <f>+SUM('paklausa ir pasiula'!BM2:BM60)</f>
        <v>260.25000000000006</v>
      </c>
      <c r="G17" s="92">
        <f>+SUM('paklausa ir pasiula'!BW2:BW60)</f>
        <v>291.87788531531373</v>
      </c>
    </row>
    <row r="18" spans="1:7" s="88" customFormat="1">
      <c r="A18" s="88" t="s">
        <v>77</v>
      </c>
      <c r="B18" s="92">
        <f>+SUM('paklausa ir pasiula'!O61:O71)</f>
        <v>6339.3705313488381</v>
      </c>
      <c r="C18" s="92">
        <f>+SUM('paklausa ir pasiula'!Y61:Y71)</f>
        <v>125.00671672220606</v>
      </c>
      <c r="D18" s="92">
        <f>+SUM('paklausa ir pasiula'!AI61:AI71)</f>
        <v>242.75</v>
      </c>
      <c r="E18" s="92">
        <f>+SUM('paklausa ir pasiula'!BC61:BC71)</f>
        <v>316.68216185438564</v>
      </c>
      <c r="F18" s="92">
        <f>+SUM('paklausa ir pasiula'!BM61:BM71)</f>
        <v>161.08333333333334</v>
      </c>
      <c r="G18" s="92">
        <f>+SUM('paklausa ir pasiula'!BW61:BW71)</f>
        <v>1058.6327570418339</v>
      </c>
    </row>
    <row r="19" spans="1:7" s="88" customFormat="1">
      <c r="A19" s="88" t="s">
        <v>78</v>
      </c>
      <c r="B19" s="92">
        <f>+SUM('paklausa ir pasiula'!O72:O73)</f>
        <v>23835.229089323304</v>
      </c>
      <c r="C19" s="92">
        <f>+SUM('paklausa ir pasiula'!Y72:Y73)</f>
        <v>902.95272444458885</v>
      </c>
      <c r="D19" s="92">
        <f>+SUM('paklausa ir pasiula'!AI72:AI73)</f>
        <v>543.625</v>
      </c>
      <c r="E19" s="92">
        <f>+SUM('paklausa ir pasiula'!BC72:BC73)</f>
        <v>527.18488287193406</v>
      </c>
      <c r="F19" s="92">
        <f>+SUM('paklausa ir pasiula'!BM72:BM73)</f>
        <v>523.05555555555566</v>
      </c>
      <c r="G19" s="92">
        <f>+SUM('paklausa ir pasiula'!BW72:BW73)</f>
        <v>-4615.1758180949109</v>
      </c>
    </row>
    <row r="20" spans="1:7" s="88" customFormat="1">
      <c r="A20" s="95" t="s">
        <v>74</v>
      </c>
      <c r="B20" s="93">
        <f>+SUM(B17:B19)</f>
        <v>43700.960707036138</v>
      </c>
      <c r="C20" s="93">
        <f t="shared" ref="C20:D20" si="0">+SUM(C17:C19)</f>
        <v>1369.0257401595468</v>
      </c>
      <c r="D20" s="93">
        <f t="shared" si="0"/>
        <v>961.27083333333337</v>
      </c>
      <c r="E20" s="93">
        <f>+SUM(E17:E19)</f>
        <v>1201.3011849363388</v>
      </c>
      <c r="F20" s="93">
        <f>+SUM(F17:F19)</f>
        <v>944.38888888888903</v>
      </c>
      <c r="G20" s="93">
        <f>+SUM(G17:G19)</f>
        <v>-3264.6651757377631</v>
      </c>
    </row>
    <row r="21" spans="1:7" s="88" customFormat="1"/>
    <row r="22" spans="1:7" s="88" customFormat="1"/>
    <row r="23" spans="1:7" s="88" customFormat="1" ht="75">
      <c r="B23" s="94" t="s">
        <v>294</v>
      </c>
      <c r="C23" s="90" t="s">
        <v>295</v>
      </c>
      <c r="D23" s="90" t="s">
        <v>296</v>
      </c>
      <c r="E23" s="90" t="s">
        <v>297</v>
      </c>
      <c r="F23" s="90" t="s">
        <v>298</v>
      </c>
      <c r="G23" s="94" t="s">
        <v>292</v>
      </c>
    </row>
    <row r="24" spans="1:7" s="88" customFormat="1" ht="30">
      <c r="A24" s="94" t="s">
        <v>293</v>
      </c>
      <c r="B24" s="92">
        <f>+'paklausa ir pasiula'!O74-'paklausa ir pasiula'!C74-('paklausa ir pasiula'!O50-'paklausa ir pasiula'!C50)</f>
        <v>1766.9208126242788</v>
      </c>
      <c r="C24" s="92">
        <f>+SUM('paklausa ir pasiula'!P74:Y74)</f>
        <v>12979.167399020742</v>
      </c>
      <c r="D24" s="92">
        <f>+SUM('paklausa ir pasiula'!Z74:AI74)</f>
        <v>9612.7083333333339</v>
      </c>
      <c r="E24" s="92">
        <f>+SUM('paklausa ir pasiula'!AT74:BC74)</f>
        <v>11650.242480351701</v>
      </c>
      <c r="F24" s="92">
        <f>+SUM('paklausa ir pasiula'!BD74:BM74)</f>
        <v>9443.8888888888887</v>
      </c>
      <c r="G24" s="92">
        <f>+'paklausa ir pasiula'!BW74</f>
        <v>-3264.665175737764</v>
      </c>
    </row>
    <row r="25" spans="1:7" s="88" customFormat="1">
      <c r="G25" s="92"/>
    </row>
    <row r="26" spans="1:7" s="88" customFormat="1"/>
    <row r="27" spans="1:7" s="88" customFormat="1"/>
    <row r="28" spans="1:7" s="88" customFormat="1"/>
    <row r="29" spans="1:7" s="88" customFormat="1"/>
    <row r="30" spans="1:7" s="88" customFormat="1"/>
    <row r="31" spans="1:7" s="88" customFormat="1"/>
    <row r="32" spans="1:7" s="88" customFormat="1"/>
    <row r="33" s="88" customFormat="1"/>
    <row r="34" s="88" customFormat="1"/>
    <row r="35" s="88" customFormat="1"/>
    <row r="36" s="88" customFormat="1"/>
    <row r="37" s="88" customFormat="1"/>
    <row r="38" s="88" customFormat="1"/>
    <row r="39" s="88" customFormat="1"/>
    <row r="40" s="88" customFormat="1"/>
    <row r="41" s="88" customFormat="1"/>
    <row r="42" s="88" customFormat="1"/>
    <row r="43" s="88" customFormat="1"/>
    <row r="44" s="88" customFormat="1"/>
    <row r="45" s="88" customFormat="1"/>
    <row r="46" s="88" customFormat="1"/>
    <row r="47" s="88" customFormat="1"/>
    <row r="48" s="88" customFormat="1"/>
    <row r="49" s="88" customFormat="1"/>
    <row r="50" s="88" customFormat="1"/>
    <row r="51" s="88" customFormat="1"/>
    <row r="52" s="88" customFormat="1"/>
    <row r="53" s="88" customFormat="1"/>
    <row r="54" s="88" customFormat="1"/>
    <row r="55" s="88" customFormat="1"/>
    <row r="56" s="88" customFormat="1"/>
    <row r="57" s="88" customFormat="1"/>
    <row r="58" s="88" customFormat="1"/>
    <row r="59" s="88" customFormat="1"/>
    <row r="60" s="88" customFormat="1"/>
    <row r="61" s="88" customFormat="1"/>
    <row r="62" s="88" customFormat="1"/>
    <row r="63" s="88" customFormat="1"/>
    <row r="64" s="88" customFormat="1"/>
    <row r="65" s="88" customFormat="1"/>
    <row r="66" s="88" customFormat="1"/>
    <row r="67" s="88" customFormat="1"/>
    <row r="68" s="88" customFormat="1"/>
    <row r="69" s="88" customFormat="1"/>
    <row r="70" s="88" customFormat="1"/>
    <row r="71" s="88" customFormat="1"/>
    <row r="72" s="88" customFormat="1"/>
    <row r="73" s="88" customFormat="1"/>
    <row r="74" s="88" customFormat="1"/>
    <row r="75" s="88" customFormat="1"/>
    <row r="76" s="88" customFormat="1"/>
    <row r="77" s="88" customFormat="1"/>
  </sheetData>
  <mergeCells count="3">
    <mergeCell ref="A2:D2"/>
    <mergeCell ref="A9:D9"/>
    <mergeCell ref="E1:E2"/>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sheetPr>
    <tabColor rgb="FF92D050"/>
  </sheetPr>
  <dimension ref="A1:BW74"/>
  <sheetViews>
    <sheetView workbookViewId="0">
      <pane xSplit="3" ySplit="1" topLeftCell="D2" activePane="bottomRight" state="frozen"/>
      <selection pane="topRight" activeCell="D1" sqref="D1"/>
      <selection pane="bottomLeft" activeCell="A2" sqref="A2"/>
      <selection pane="bottomRight" activeCell="O50" sqref="O50"/>
    </sheetView>
  </sheetViews>
  <sheetFormatPr defaultRowHeight="15"/>
  <cols>
    <col min="1" max="1" width="32" customWidth="1"/>
    <col min="2" max="2" width="45.42578125" customWidth="1"/>
    <col min="3" max="3" width="12.28515625" customWidth="1"/>
    <col min="4" max="4" width="15.5703125" customWidth="1"/>
    <col min="5" max="5" width="10" customWidth="1"/>
    <col min="6" max="6" width="10.7109375" customWidth="1"/>
    <col min="7" max="15" width="10.140625" customWidth="1"/>
    <col min="16" max="25" width="10" customWidth="1"/>
    <col min="26" max="35" width="11" customWidth="1"/>
    <col min="36" max="45" width="13.5703125" customWidth="1"/>
    <col min="46" max="55" width="11.42578125" customWidth="1"/>
    <col min="56" max="56" width="11.5703125" customWidth="1"/>
    <col min="57" max="65" width="10.140625" customWidth="1"/>
    <col min="66" max="66" width="14.42578125" customWidth="1"/>
    <col min="67" max="75" width="14" customWidth="1"/>
  </cols>
  <sheetData>
    <row r="1" spans="1:75" s="1" customFormat="1" ht="61.5" customHeight="1">
      <c r="A1" s="1" t="s">
        <v>80</v>
      </c>
      <c r="B1" s="1" t="s">
        <v>0</v>
      </c>
      <c r="C1" s="3" t="s">
        <v>212</v>
      </c>
      <c r="D1" s="11" t="s">
        <v>221</v>
      </c>
      <c r="E1" s="79" t="s">
        <v>259</v>
      </c>
      <c r="F1" s="14" t="s">
        <v>92</v>
      </c>
      <c r="G1" s="14" t="s">
        <v>93</v>
      </c>
      <c r="H1" s="14" t="s">
        <v>94</v>
      </c>
      <c r="I1" s="14" t="s">
        <v>95</v>
      </c>
      <c r="J1" s="14" t="s">
        <v>96</v>
      </c>
      <c r="K1" s="14" t="s">
        <v>97</v>
      </c>
      <c r="L1" s="14" t="s">
        <v>98</v>
      </c>
      <c r="M1" s="14" t="s">
        <v>99</v>
      </c>
      <c r="N1" s="14" t="s">
        <v>222</v>
      </c>
      <c r="O1" s="14" t="s">
        <v>223</v>
      </c>
      <c r="P1" s="3" t="s">
        <v>103</v>
      </c>
      <c r="Q1" s="3" t="s">
        <v>104</v>
      </c>
      <c r="R1" s="3" t="s">
        <v>105</v>
      </c>
      <c r="S1" s="3" t="s">
        <v>106</v>
      </c>
      <c r="T1" s="3" t="s">
        <v>107</v>
      </c>
      <c r="U1" s="3" t="s">
        <v>108</v>
      </c>
      <c r="V1" s="3" t="s">
        <v>109</v>
      </c>
      <c r="W1" s="3" t="s">
        <v>110</v>
      </c>
      <c r="X1" s="3" t="s">
        <v>233</v>
      </c>
      <c r="Y1" s="3" t="s">
        <v>234</v>
      </c>
      <c r="Z1" s="14" t="s">
        <v>115</v>
      </c>
      <c r="AA1" s="14" t="s">
        <v>116</v>
      </c>
      <c r="AB1" s="14" t="s">
        <v>117</v>
      </c>
      <c r="AC1" s="14" t="s">
        <v>118</v>
      </c>
      <c r="AD1" s="14" t="s">
        <v>119</v>
      </c>
      <c r="AE1" s="14" t="s">
        <v>120</v>
      </c>
      <c r="AF1" s="14" t="s">
        <v>121</v>
      </c>
      <c r="AG1" s="14" t="s">
        <v>122</v>
      </c>
      <c r="AH1" s="14" t="s">
        <v>236</v>
      </c>
      <c r="AI1" s="14" t="s">
        <v>237</v>
      </c>
      <c r="AJ1" s="3" t="s">
        <v>194</v>
      </c>
      <c r="AK1" s="3" t="s">
        <v>195</v>
      </c>
      <c r="AL1" s="3" t="s">
        <v>196</v>
      </c>
      <c r="AM1" s="3" t="s">
        <v>197</v>
      </c>
      <c r="AN1" s="3" t="s">
        <v>198</v>
      </c>
      <c r="AO1" s="3" t="s">
        <v>199</v>
      </c>
      <c r="AP1" s="3" t="s">
        <v>200</v>
      </c>
      <c r="AQ1" s="3" t="s">
        <v>201</v>
      </c>
      <c r="AR1" s="3" t="s">
        <v>238</v>
      </c>
      <c r="AS1" s="3" t="s">
        <v>239</v>
      </c>
      <c r="AT1" s="39" t="s">
        <v>178</v>
      </c>
      <c r="AU1" s="39" t="s">
        <v>179</v>
      </c>
      <c r="AV1" s="39" t="s">
        <v>180</v>
      </c>
      <c r="AW1" s="39" t="s">
        <v>181</v>
      </c>
      <c r="AX1" s="39" t="s">
        <v>182</v>
      </c>
      <c r="AY1" s="39" t="s">
        <v>183</v>
      </c>
      <c r="AZ1" s="39" t="s">
        <v>184</v>
      </c>
      <c r="BA1" s="39" t="s">
        <v>185</v>
      </c>
      <c r="BB1" s="39" t="s">
        <v>205</v>
      </c>
      <c r="BC1" s="39" t="s">
        <v>206</v>
      </c>
      <c r="BD1" s="3" t="s">
        <v>262</v>
      </c>
      <c r="BE1" s="3" t="s">
        <v>263</v>
      </c>
      <c r="BF1" s="3" t="s">
        <v>264</v>
      </c>
      <c r="BG1" s="3" t="s">
        <v>265</v>
      </c>
      <c r="BH1" s="3" t="s">
        <v>266</v>
      </c>
      <c r="BI1" s="3" t="s">
        <v>267</v>
      </c>
      <c r="BJ1" s="3" t="s">
        <v>268</v>
      </c>
      <c r="BK1" s="3" t="s">
        <v>269</v>
      </c>
      <c r="BL1" s="3" t="s">
        <v>270</v>
      </c>
      <c r="BM1" s="3" t="s">
        <v>271</v>
      </c>
      <c r="BN1" s="38" t="s">
        <v>186</v>
      </c>
      <c r="BO1" s="38" t="s">
        <v>187</v>
      </c>
      <c r="BP1" s="38" t="s">
        <v>188</v>
      </c>
      <c r="BQ1" s="38" t="s">
        <v>189</v>
      </c>
      <c r="BR1" s="38" t="s">
        <v>190</v>
      </c>
      <c r="BS1" s="38" t="s">
        <v>191</v>
      </c>
      <c r="BT1" s="38" t="s">
        <v>192</v>
      </c>
      <c r="BU1" s="38" t="s">
        <v>193</v>
      </c>
      <c r="BV1" s="38" t="s">
        <v>256</v>
      </c>
      <c r="BW1" s="38" t="s">
        <v>257</v>
      </c>
    </row>
    <row r="2" spans="1:75">
      <c r="A2" t="s">
        <v>75</v>
      </c>
      <c r="B2" t="s">
        <v>37</v>
      </c>
      <c r="C2" s="2">
        <v>117.66666666666664</v>
      </c>
      <c r="D2" s="2">
        <f>+IF('realus poreikis 2020'!$D$1=1,'realus poreikis 2020'!H14,IF('realus poreikis 2020'!$D$1=2,'realus poreikis 2020'!I14,'realus poreikis 2020'!J14))*IF($E2&gt;1,E2,1)</f>
        <v>119.66666666666664</v>
      </c>
      <c r="E2" s="9">
        <f>+'darbo kruvis'!F4</f>
        <v>1</v>
      </c>
      <c r="F2" s="2">
        <f>+$D2*'pletros poreikis'!E8*IF($E2&gt;1,$E2,1)</f>
        <v>118.81987975999385</v>
      </c>
      <c r="G2" s="2">
        <f>+$D2*'pletros poreikis'!F8*IF($E2&gt;1,$E2,1)</f>
        <v>119.11041327428825</v>
      </c>
      <c r="H2" s="2">
        <f>+$D2*'pletros poreikis'!G8*IF($E2&gt;1,$E2,1)</f>
        <v>119.38690613320355</v>
      </c>
      <c r="I2" s="2">
        <f>+$D2*'pletros poreikis'!H8*IF($E2&gt;1,$E2,1)</f>
        <v>119.64935833673971</v>
      </c>
      <c r="J2" s="2">
        <f>+$D2*'pletros poreikis'!I8*IF($E2&gt;1,$E2,1)</f>
        <v>119.89776988489675</v>
      </c>
      <c r="K2" s="2">
        <f>+$D2*'pletros poreikis'!J8*IF($E2&gt;1,$E2,1)</f>
        <v>120.13214077767466</v>
      </c>
      <c r="L2" s="2">
        <f>+$D2*'pletros poreikis'!K8*IF($E2&gt;1,$E2,1)</f>
        <v>120.35247101507349</v>
      </c>
      <c r="M2" s="2">
        <f>+$D2*'pletros poreikis'!L8*IF($E2&gt;1,$E2,1)</f>
        <v>120.55876059709323</v>
      </c>
      <c r="N2" s="2">
        <f>+$D2*'pletros poreikis'!M8*IF($E2&gt;1,$E2,1)</f>
        <v>120.75100952373381</v>
      </c>
      <c r="O2" s="2">
        <f>+$D2*'pletros poreikis'!N8*IF($E2&gt;1,$E2,1)</f>
        <v>120.92921779499531</v>
      </c>
      <c r="P2" s="2">
        <f>+SUMIFS('isejimas i pensija'!D$5:D$77,'isejimas i pensija'!$C$5:$C$77,'paklausa ir pasiula'!$B2)*IF($E2&gt;1,$E2,1)</f>
        <v>2.8212711866154265</v>
      </c>
      <c r="Q2" s="2">
        <f>+SUMIFS('isejimas i pensija'!E$5:E$77,'isejimas i pensija'!$C$5:$C$77,'paklausa ir pasiula'!$B2)*IF($E2&gt;1,$E2,1)</f>
        <v>3.0437995549618209</v>
      </c>
      <c r="R2" s="2">
        <f>+SUMIFS('isejimas i pensija'!F$5:F$77,'isejimas i pensija'!$C$5:$C$77,'paklausa ir pasiula'!$B2)*IF($E2&gt;1,$E2,1)</f>
        <v>3.1990597689793443</v>
      </c>
      <c r="S2" s="2">
        <f>+SUMIFS('isejimas i pensija'!G$5:G$77,'isejimas i pensija'!$C$5:$C$77,'paklausa ir pasiula'!$B2)*IF($E2&gt;1,$E2,1)</f>
        <v>3.5760750353358994</v>
      </c>
      <c r="T2" s="2">
        <f>+SUMIFS('isejimas i pensija'!H$5:H$77,'isejimas i pensija'!$C$5:$C$77,'paklausa ir pasiula'!$B2)*IF($E2&gt;1,$E2,1)</f>
        <v>3.5541065875193909</v>
      </c>
      <c r="U2" s="2">
        <f>+SUMIFS('isejimas i pensija'!I$5:I$77,'isejimas i pensija'!$C$5:$C$77,'paklausa ir pasiula'!$B2)*IF($E2&gt;1,$E2,1)</f>
        <v>4.1087901038554158</v>
      </c>
      <c r="V2" s="2">
        <f>+SUMIFS('isejimas i pensija'!J$5:J$77,'isejimas i pensija'!$C$5:$C$77,'paklausa ir pasiula'!$B2)*IF($E2&gt;1,$E2,1)</f>
        <v>4.0080666712181259</v>
      </c>
      <c r="W2" s="2">
        <f>+SUMIFS('isejimas i pensija'!K$5:K$77,'isejimas i pensija'!$C$5:$C$77,'paklausa ir pasiula'!$B2)*IF($E2&gt;1,$E2,1)</f>
        <v>4.2427019192073887</v>
      </c>
      <c r="X2" s="2">
        <f>+SUMIFS('isejimas i pensija'!L$5:L$77,'isejimas i pensija'!$C$5:$C$77,'paklausa ir pasiula'!$B2)*IF($E2&gt;1,$E2,1)</f>
        <v>4.4664953550562672</v>
      </c>
      <c r="Y2" s="2">
        <f>+SUMIFS('isejimas i pensija'!M$5:M$77,'isejimas i pensija'!$C$5:$C$77,'paklausa ir pasiula'!$B2)*IF($E2&gt;1,$E2,1)</f>
        <v>4.3137581621128129</v>
      </c>
      <c r="Z2" s="2">
        <f>+SUMIFS('isejimas is darbo'!D$5:D$77,'isejimas is darbo'!$C$5:$C$77,'paklausa ir pasiula'!$B2)*IF($E2&gt;1,$E2,1)</f>
        <v>2.5</v>
      </c>
      <c r="AA2" s="2">
        <f>+SUMIFS('isejimas is darbo'!E$5:E$77,'isejimas is darbo'!$C$5:$C$77,'paklausa ir pasiula'!$B2)*IF($E2&gt;1,$E2,1)</f>
        <v>2.5</v>
      </c>
      <c r="AB2" s="2">
        <f>+SUMIFS('isejimas is darbo'!F$5:F$77,'isejimas is darbo'!$C$5:$C$77,'paklausa ir pasiula'!$B2)*IF($E2&gt;1,$E2,1)</f>
        <v>2.5</v>
      </c>
      <c r="AC2" s="2">
        <f>+SUMIFS('isejimas is darbo'!G$5:G$77,'isejimas is darbo'!$C$5:$C$77,'paklausa ir pasiula'!$B2)*IF($E2&gt;1,$E2,1)</f>
        <v>2.5</v>
      </c>
      <c r="AD2" s="2">
        <f>+SUMIFS('isejimas is darbo'!H$5:H$77,'isejimas is darbo'!$C$5:$C$77,'paklausa ir pasiula'!$B2)*IF($E2&gt;1,$E2,1)</f>
        <v>2.5</v>
      </c>
      <c r="AE2" s="2">
        <f>+SUMIFS('isejimas is darbo'!I$5:I$77,'isejimas is darbo'!$C$5:$C$77,'paklausa ir pasiula'!$B2)*IF($E2&gt;1,$E2,1)</f>
        <v>2.5</v>
      </c>
      <c r="AF2" s="2">
        <f>+SUMIFS('isejimas is darbo'!J$5:J$77,'isejimas is darbo'!$C$5:$C$77,'paklausa ir pasiula'!$B2)*IF($E2&gt;1,$E2,1)</f>
        <v>2.5</v>
      </c>
      <c r="AG2" s="2">
        <f>+SUMIFS('isejimas is darbo'!K$5:K$77,'isejimas is darbo'!$C$5:$C$77,'paklausa ir pasiula'!$B2)*IF($E2&gt;1,$E2,1)</f>
        <v>2.5</v>
      </c>
      <c r="AH2" s="2">
        <f>+SUMIFS('isejimas is darbo'!L$5:L$77,'isejimas is darbo'!$C$5:$C$77,'paklausa ir pasiula'!$B2)*IF($E2&gt;1,$E2,1)</f>
        <v>2.5</v>
      </c>
      <c r="AI2" s="2">
        <f>+SUMIFS('isejimas is darbo'!M$5:M$77,'isejimas is darbo'!$C$5:$C$77,'paklausa ir pasiula'!$B2)*IF($E2&gt;1,$E2,1)</f>
        <v>2.5</v>
      </c>
      <c r="AJ2" s="2">
        <f>+$C2-F2-SUM($P2:P2)-SUM($Z2:Z2)</f>
        <v>-6.4744842799426365</v>
      </c>
      <c r="AK2" s="2">
        <f>+$C2-G2-SUM($P2:Q2)-SUM($Z2:AA2)</f>
        <v>-12.308817349198852</v>
      </c>
      <c r="AL2" s="2">
        <f>+$C2-H2-SUM($P2:R2)-SUM($Z2:AB2)</f>
        <v>-18.284369977093501</v>
      </c>
      <c r="AM2" s="2">
        <f>+$C2-I2-SUM($P2:S2)-SUM($Z2:AC2)</f>
        <v>-24.622897215965558</v>
      </c>
      <c r="AN2" s="2">
        <f>+$C2-J2-SUM($P2:T2)-SUM($Z2:AD2)</f>
        <v>-30.925415351641984</v>
      </c>
      <c r="AO2" s="2">
        <f>+$C2-K2-SUM($P2:U2)-SUM($Z2:AE2)</f>
        <v>-37.768576348275317</v>
      </c>
      <c r="AP2" s="2">
        <f>+$C2-L2-SUM($P2:V2)-SUM($Z2:AF2)</f>
        <v>-44.496973256892268</v>
      </c>
      <c r="AQ2" s="2">
        <f>+$C2-M2-SUM($P2:W2)-SUM($Z2:AG2)</f>
        <v>-51.445964758119388</v>
      </c>
      <c r="AR2" s="2">
        <f>+$C2-N2-SUM($P2:X2)-SUM($Z2:AH2)</f>
        <v>-58.604709039816242</v>
      </c>
      <c r="AS2" s="2">
        <f>+$C2-O2-SUM($P2:Y2)-SUM($Z2:AI2)</f>
        <v>-65.596675473190544</v>
      </c>
      <c r="AT2" s="2">
        <f>(SUMIFS('nauji absolventai I pakopa'!B$75:B$82,'nauji absolventai I pakopa'!$A$75:$A$82,'paklausa ir pasiula'!$B2)+SUMIFS('nauji absolventai rezidentura'!B$641:B$706,'nauji absolventai rezidentura'!$A$641:$A$706,'paklausa ir pasiula'!$B2))*IF($E2&gt;1,$E2,1)</f>
        <v>3.3511904761904763</v>
      </c>
      <c r="AU2" s="2">
        <f>(SUMIFS('nauji absolventai I pakopa'!C$75:C$82,'nauji absolventai I pakopa'!$A$75:$A$82,'paklausa ir pasiula'!$B2)+SUMIFS('nauji absolventai rezidentura'!C$641:C$706,'nauji absolventai rezidentura'!$A$641:$A$706,'paklausa ir pasiula'!$B2))*IF($E2&gt;1,$E2,1)</f>
        <v>1.6071428571428572</v>
      </c>
      <c r="AV2" s="2">
        <f>(SUMIFS('nauji absolventai I pakopa'!D$75:D$82,'nauji absolventai I pakopa'!$A$75:$A$82,'paklausa ir pasiula'!$B2)+SUMIFS('nauji absolventai rezidentura'!D$641:D$706,'nauji absolventai rezidentura'!$A$641:$A$706,'paklausa ir pasiula'!$B2))*IF($E2&gt;1,$E2,1)</f>
        <v>1.7071428571428571</v>
      </c>
      <c r="AW2" s="2">
        <f>(SUMIFS('nauji absolventai I pakopa'!E$75:E$82,'nauji absolventai I pakopa'!$A$75:$A$82,'paklausa ir pasiula'!$B2)+SUMIFS('nauji absolventai rezidentura'!E$641:E$706,'nauji absolventai rezidentura'!$A$641:$A$706,'paklausa ir pasiula'!$B2))*IF($E2&gt;1,$E2,1)</f>
        <v>6.5357142857142856</v>
      </c>
      <c r="AX2" s="2">
        <f>(SUMIFS('nauji absolventai I pakopa'!F$75:F$82,'nauji absolventai I pakopa'!$A$75:$A$82,'paklausa ir pasiula'!$B2)+SUMIFS('nauji absolventai rezidentura'!F$641:F$706,'nauji absolventai rezidentura'!$A$641:$A$706,'paklausa ir pasiula'!$B2))*IF($E2&gt;1,$E2,1)</f>
        <v>7.742857142857142</v>
      </c>
      <c r="AY2" s="2">
        <f>(SUMIFS('nauji absolventai I pakopa'!G$75:G$82,'nauji absolventai I pakopa'!$A$75:$A$82,'paklausa ir pasiula'!$B2)+SUMIFS('nauji absolventai rezidentura'!G$641:G$706,'nauji absolventai rezidentura'!$A$641:$A$706,'paklausa ir pasiula'!$B2))*IF($E2&gt;1,$E2,1)</f>
        <v>9.5535714285714288</v>
      </c>
      <c r="AZ2" s="2">
        <f>(SUMIFS('nauji absolventai I pakopa'!H$75:H$82,'nauji absolventai I pakopa'!$A$75:$A$82,'paklausa ir pasiula'!$B2)+SUMIFS('nauji absolventai rezidentura'!H$641:H$706,'nauji absolventai rezidentura'!$A$641:$A$706,'paklausa ir pasiula'!$B2))*IF($E2&gt;1,$E2,1)</f>
        <v>9.5535714285714288</v>
      </c>
      <c r="BA2" s="2">
        <f>(SUMIFS('nauji absolventai I pakopa'!I$75:I$82,'nauji absolventai I pakopa'!$A$75:$A$82,'paklausa ir pasiula'!$B2)+SUMIFS('nauji absolventai rezidentura'!I$641:I$706,'nauji absolventai rezidentura'!$A$641:$A$706,'paklausa ir pasiula'!$B2))*IF($E2&gt;1,$E2,1)</f>
        <v>9.5535714285714288</v>
      </c>
      <c r="BB2" s="2">
        <f>(SUMIFS('nauji absolventai I pakopa'!J$75:J$82,'nauji absolventai I pakopa'!$A$75:$A$82,'paklausa ir pasiula'!$B2)+SUMIFS('nauji absolventai rezidentura'!J$641:J$706,'nauji absolventai rezidentura'!$A$641:$A$706,'paklausa ir pasiula'!$B2))*IF($E2&gt;1,$E2,1)</f>
        <v>9.5535714285714288</v>
      </c>
      <c r="BC2" s="2">
        <f>(SUMIFS('nauji absolventai I pakopa'!K$75:K$82,'nauji absolventai I pakopa'!$A$75:$A$82,'paklausa ir pasiula'!$B2)+SUMIFS('nauji absolventai rezidentura'!K$641:K$706,'nauji absolventai rezidentura'!$A$641:$A$706,'paklausa ir pasiula'!$B2))*IF($E2&gt;1,$E2,1)</f>
        <v>9.5535714285714288</v>
      </c>
      <c r="BD2" s="2">
        <f>+SUMIFS('nauji (ne absol)'!C$4:C$76,'nauji (ne absol)'!$B$4:$B$76,'paklausa ir pasiula'!$B2)*IF($E2&gt;1,$E2,1)</f>
        <v>4.5833333333333339</v>
      </c>
      <c r="BE2" s="2">
        <f>+SUMIFS('nauji (ne absol)'!D$4:D$76,'nauji (ne absol)'!$B$4:$B$76,'paklausa ir pasiula'!$B2)*IF($E2&gt;1,$E2,1)</f>
        <v>4.5833333333333339</v>
      </c>
      <c r="BF2" s="2">
        <f>+SUMIFS('nauji (ne absol)'!E$4:E$76,'nauji (ne absol)'!$B$4:$B$76,'paklausa ir pasiula'!$B2)*IF($E2&gt;1,$E2,1)</f>
        <v>4.5833333333333339</v>
      </c>
      <c r="BG2" s="2">
        <f>+SUMIFS('nauji (ne absol)'!F$4:F$76,'nauji (ne absol)'!$B$4:$B$76,'paklausa ir pasiula'!$B2)*IF($E2&gt;1,$E2,1)</f>
        <v>4.5833333333333339</v>
      </c>
      <c r="BH2" s="2">
        <f>+SUMIFS('nauji (ne absol)'!G$4:G$76,'nauji (ne absol)'!$B$4:$B$76,'paklausa ir pasiula'!$B2)*IF($E2&gt;1,$E2,1)</f>
        <v>4.5833333333333339</v>
      </c>
      <c r="BI2" s="2">
        <f>+SUMIFS('nauji (ne absol)'!H$4:H$76,'nauji (ne absol)'!$B$4:$B$76,'paklausa ir pasiula'!$B2)*IF($E2&gt;1,$E2,1)</f>
        <v>4.5833333333333339</v>
      </c>
      <c r="BJ2" s="2">
        <f>+SUMIFS('nauji (ne absol)'!I$4:I$76,'nauji (ne absol)'!$B$4:$B$76,'paklausa ir pasiula'!$B2)*IF($E2&gt;1,$E2,1)</f>
        <v>4.5833333333333339</v>
      </c>
      <c r="BK2" s="2">
        <f>+SUMIFS('nauji (ne absol)'!J$4:J$76,'nauji (ne absol)'!$B$4:$B$76,'paklausa ir pasiula'!$B2)*IF($E2&gt;1,$E2,1)</f>
        <v>4.5833333333333339</v>
      </c>
      <c r="BL2" s="2">
        <f>+SUMIFS('nauji (ne absol)'!K$4:K$76,'nauji (ne absol)'!$B$4:$B$76,'paklausa ir pasiula'!$B2)*IF($E2&gt;1,$E2,1)</f>
        <v>4.5833333333333339</v>
      </c>
      <c r="BM2" s="2">
        <f>+SUMIFS('nauji (ne absol)'!L$4:L$76,'nauji (ne absol)'!$B$4:$B$76,'paklausa ir pasiula'!$B2)*IF($E2&gt;1,$E2,1)</f>
        <v>4.5833333333333339</v>
      </c>
      <c r="BN2" s="2">
        <f>+AJ2+SUM($AT2:AT2)+SUM($BD2:BD2)</f>
        <v>1.4600395295811737</v>
      </c>
      <c r="BO2" s="2">
        <f>+AK2+SUM($AT2:AU2)+SUM($BD2:BE2)</f>
        <v>1.8161826508011494</v>
      </c>
      <c r="BP2" s="2">
        <f>+AL2+SUM($AT2:AV2)+SUM($BD2:BF2)</f>
        <v>2.1311062133826919</v>
      </c>
      <c r="BQ2" s="2">
        <f>+AM2+SUM($AT2:AW2)+SUM($BD2:BG2)</f>
        <v>6.9116265935582533</v>
      </c>
      <c r="BR2" s="2">
        <f>+AN2+SUM($AT2:AX2)+SUM($BD2:BH2)</f>
        <v>12.935298934072303</v>
      </c>
      <c r="BS2" s="2">
        <f>+AO2+SUM($AT2:AY2)+SUM($BD2:BI2)</f>
        <v>20.229042699343736</v>
      </c>
      <c r="BT2" s="2">
        <f>+AP2+SUM($AT2:AZ2)+SUM($BD2:BJ2)</f>
        <v>27.637550552631552</v>
      </c>
      <c r="BU2" s="2">
        <f>+AQ2+SUM($AT2:BA2)+SUM($BD2:BK2)</f>
        <v>34.825463813309199</v>
      </c>
      <c r="BV2" s="2">
        <f>+AR2+SUM($AT2:BB2)+SUM($BD2:BL2)</f>
        <v>41.80362429351711</v>
      </c>
      <c r="BW2" s="2">
        <f>+AS2+SUM($AT2:BC2)+SUM($BD2:BM2)</f>
        <v>48.948562622047568</v>
      </c>
    </row>
    <row r="3" spans="1:75">
      <c r="A3" t="s">
        <v>75</v>
      </c>
      <c r="B3" t="s">
        <v>11</v>
      </c>
      <c r="C3" s="2">
        <v>10</v>
      </c>
      <c r="D3" s="2">
        <f>+IF('realus poreikis 2020'!$D$1=1,'realus poreikis 2020'!H15,IF('realus poreikis 2020'!$D$1=2,'realus poreikis 2020'!I15,'realus poreikis 2020'!J15))*IF($E3&gt;1,E3,1)</f>
        <v>11</v>
      </c>
      <c r="E3" s="9">
        <f>+'darbo kruvis'!F5</f>
        <v>1</v>
      </c>
      <c r="F3" s="2">
        <f>+$D3*'pletros poreikis'!E9*IF($E3&gt;1,$E3,1)</f>
        <v>10.779391706190264</v>
      </c>
      <c r="G3" s="2">
        <f>+$D3*'pletros poreikis'!F9*IF($E3&gt;1,$E3,1)</f>
        <v>10.804807484307824</v>
      </c>
      <c r="H3" s="2">
        <f>+$D3*'pletros poreikis'!G9*IF($E3&gt;1,$E3,1)</f>
        <v>10.828932617223407</v>
      </c>
      <c r="I3" s="2">
        <f>+$D3*'pletros poreikis'!H9*IF($E3&gt;1,$E3,1)</f>
        <v>10.851767104937007</v>
      </c>
      <c r="J3" s="2">
        <f>+$D3*'pletros poreikis'!I9*IF($E3&gt;1,$E3,1)</f>
        <v>10.873310947448624</v>
      </c>
      <c r="K3" s="2">
        <f>+$D3*'pletros poreikis'!J9*IF($E3&gt;1,$E3,1)</f>
        <v>10.893564144758267</v>
      </c>
      <c r="L3" s="2">
        <f>+$D3*'pletros poreikis'!K9*IF($E3&gt;1,$E3,1)</f>
        <v>10.91252669686593</v>
      </c>
      <c r="M3" s="2">
        <f>+$D3*'pletros poreikis'!L9*IF($E3&gt;1,$E3,1)</f>
        <v>10.930198603771613</v>
      </c>
      <c r="N3" s="2">
        <f>+$D3*'pletros poreikis'!M9*IF($E3&gt;1,$E3,1)</f>
        <v>10.946579865475313</v>
      </c>
      <c r="O3" s="2">
        <f>+$D3*'pletros poreikis'!N9*IF($E3&gt;1,$E3,1)</f>
        <v>10.961670481977036</v>
      </c>
      <c r="P3" s="2">
        <f>+SUMIFS('isejimas i pensija'!D$5:D$77,'isejimas i pensija'!$C$5:$C$77,'paklausa ir pasiula'!$B3)*IF($E3&gt;1,$E3,1)</f>
        <v>0.37148106412725668</v>
      </c>
      <c r="Q3" s="2">
        <f>+SUMIFS('isejimas i pensija'!E$5:E$77,'isejimas i pensija'!$C$5:$C$77,'paklausa ir pasiula'!$B3)*IF($E3&gt;1,$E3,1)</f>
        <v>0.40326444781807408</v>
      </c>
      <c r="R3" s="2">
        <f>+SUMIFS('isejimas i pensija'!F$5:F$77,'isejimas i pensija'!$C$5:$C$77,'paklausa ir pasiula'!$B3)*IF($E3&gt;1,$E3,1)</f>
        <v>0.3916511259724178</v>
      </c>
      <c r="S3" s="2">
        <f>+SUMIFS('isejimas i pensija'!G$5:G$77,'isejimas i pensija'!$C$5:$C$77,'paklausa ir pasiula'!$B3)*IF($E3&gt;1,$E3,1)</f>
        <v>0.39028017827678263</v>
      </c>
      <c r="T3" s="2">
        <f>+SUMIFS('isejimas i pensija'!H$5:H$77,'isejimas i pensija'!$C$5:$C$77,'paklausa ir pasiula'!$B3)*IF($E3&gt;1,$E3,1)</f>
        <v>0.5413537758059388</v>
      </c>
      <c r="U3" s="2">
        <f>+SUMIFS('isejimas i pensija'!I$5:I$77,'isejimas i pensija'!$C$5:$C$77,'paklausa ir pasiula'!$B3)*IF($E3&gt;1,$E3,1)</f>
        <v>0.19580804286891343</v>
      </c>
      <c r="V3" s="2">
        <f>+SUMIFS('isejimas i pensija'!J$5:J$77,'isejimas i pensija'!$C$5:$C$77,'paklausa ir pasiula'!$B3)*IF($E3&gt;1,$E3,1)</f>
        <v>0.2224132579435727</v>
      </c>
      <c r="W3" s="2">
        <f>+SUMIFS('isejimas i pensija'!K$5:K$77,'isejimas i pensija'!$C$5:$C$77,'paklausa ir pasiula'!$B3)*IF($E3&gt;1,$E3,1)</f>
        <v>0.21400357390077429</v>
      </c>
      <c r="X3" s="2">
        <f>+SUMIFS('isejimas i pensija'!L$5:L$77,'isejimas i pensija'!$C$5:$C$77,'paklausa ir pasiula'!$B3)*IF($E3&gt;1,$E3,1)</f>
        <v>0.27256589364992978</v>
      </c>
      <c r="Y3" s="2">
        <f>+SUMIFS('isejimas i pensija'!M$5:M$77,'isejimas i pensija'!$C$5:$C$77,'paklausa ir pasiula'!$B3)*IF($E3&gt;1,$E3,1)</f>
        <v>0.36703872850173169</v>
      </c>
      <c r="Z3" s="2">
        <f>+SUMIFS('isejimas is darbo'!D$5:D$77,'isejimas is darbo'!$C$5:$C$77,'paklausa ir pasiula'!$B3)*IF($E3&gt;1,$E3,1)</f>
        <v>0.375</v>
      </c>
      <c r="AA3" s="2">
        <f>+SUMIFS('isejimas is darbo'!E$5:E$77,'isejimas is darbo'!$C$5:$C$77,'paklausa ir pasiula'!$B3)*IF($E3&gt;1,$E3,1)</f>
        <v>0.375</v>
      </c>
      <c r="AB3" s="2">
        <f>+SUMIFS('isejimas is darbo'!F$5:F$77,'isejimas is darbo'!$C$5:$C$77,'paklausa ir pasiula'!$B3)*IF($E3&gt;1,$E3,1)</f>
        <v>0.375</v>
      </c>
      <c r="AC3" s="2">
        <f>+SUMIFS('isejimas is darbo'!G$5:G$77,'isejimas is darbo'!$C$5:$C$77,'paklausa ir pasiula'!$B3)*IF($E3&gt;1,$E3,1)</f>
        <v>0.375</v>
      </c>
      <c r="AD3" s="2">
        <f>+SUMIFS('isejimas is darbo'!H$5:H$77,'isejimas is darbo'!$C$5:$C$77,'paklausa ir pasiula'!$B3)*IF($E3&gt;1,$E3,1)</f>
        <v>0.375</v>
      </c>
      <c r="AE3" s="2">
        <f>+SUMIFS('isejimas is darbo'!I$5:I$77,'isejimas is darbo'!$C$5:$C$77,'paklausa ir pasiula'!$B3)*IF($E3&gt;1,$E3,1)</f>
        <v>0.375</v>
      </c>
      <c r="AF3" s="2">
        <f>+SUMIFS('isejimas is darbo'!J$5:J$77,'isejimas is darbo'!$C$5:$C$77,'paklausa ir pasiula'!$B3)*IF($E3&gt;1,$E3,1)</f>
        <v>0.375</v>
      </c>
      <c r="AG3" s="2">
        <f>+SUMIFS('isejimas is darbo'!K$5:K$77,'isejimas is darbo'!$C$5:$C$77,'paklausa ir pasiula'!$B3)*IF($E3&gt;1,$E3,1)</f>
        <v>0.375</v>
      </c>
      <c r="AH3" s="2">
        <f>+SUMIFS('isejimas is darbo'!L$5:L$77,'isejimas is darbo'!$C$5:$C$77,'paklausa ir pasiula'!$B3)*IF($E3&gt;1,$E3,1)</f>
        <v>0.375</v>
      </c>
      <c r="AI3" s="2">
        <f>+SUMIFS('isejimas is darbo'!M$5:M$77,'isejimas is darbo'!$C$5:$C$77,'paklausa ir pasiula'!$B3)*IF($E3&gt;1,$E3,1)</f>
        <v>0.375</v>
      </c>
      <c r="AJ3" s="2">
        <f>+$C3-F3-SUM($P3:P3)-SUM($Z3:Z3)</f>
        <v>-1.5258727703175206</v>
      </c>
      <c r="AK3" s="2">
        <f>+$C3-G3-SUM($P3:Q3)-SUM($Z3:AA3)</f>
        <v>-2.3295529962531552</v>
      </c>
      <c r="AL3" s="2">
        <f>+$C3-H3-SUM($P3:R3)-SUM($Z3:AB3)</f>
        <v>-3.1203292551411552</v>
      </c>
      <c r="AM3" s="2">
        <f>+$C3-I3-SUM($P3:S3)-SUM($Z3:AC3)</f>
        <v>-3.9084439211315383</v>
      </c>
      <c r="AN3" s="2">
        <f>+$C3-J3-SUM($P3:T3)-SUM($Z3:AD3)</f>
        <v>-4.8463415394490941</v>
      </c>
      <c r="AO3" s="2">
        <f>+$C3-K3-SUM($P3:U3)-SUM($Z3:AE3)</f>
        <v>-5.4374027796276501</v>
      </c>
      <c r="AP3" s="2">
        <f>+$C3-L3-SUM($P3:V3)-SUM($Z3:AF3)</f>
        <v>-6.0537785896788865</v>
      </c>
      <c r="AQ3" s="2">
        <f>+$C3-M3-SUM($P3:W3)-SUM($Z3:AG3)</f>
        <v>-6.6604540704853434</v>
      </c>
      <c r="AR3" s="2">
        <f>+$C3-N3-SUM($P3:X3)-SUM($Z3:AH3)</f>
        <v>-7.3244012258389724</v>
      </c>
      <c r="AS3" s="2">
        <f>+$C3-O3-SUM($P3:Y3)-SUM($Z3:AI3)</f>
        <v>-8.0815305708424283</v>
      </c>
      <c r="AT3" s="2">
        <f>(SUMIFS('nauji absolventai I pakopa'!B$75:B$82,'nauji absolventai I pakopa'!$A$75:$A$82,'paklausa ir pasiula'!$B3)+SUMIFS('nauji absolventai rezidentura'!B$641:B$706,'nauji absolventai rezidentura'!$A$641:$A$706,'paklausa ir pasiula'!$B3))*IF($E3&gt;1,$E3,1)</f>
        <v>0.47916666666666663</v>
      </c>
      <c r="AU3" s="2">
        <f>(SUMIFS('nauji absolventai I pakopa'!C$75:C$82,'nauji absolventai I pakopa'!$A$75:$A$82,'paklausa ir pasiula'!$B3)+SUMIFS('nauji absolventai rezidentura'!C$641:C$706,'nauji absolventai rezidentura'!$A$641:$A$706,'paklausa ir pasiula'!$B3))*IF($E3&gt;1,$E3,1)</f>
        <v>0.625</v>
      </c>
      <c r="AV3" s="2">
        <f>(SUMIFS('nauji absolventai I pakopa'!D$75:D$82,'nauji absolventai I pakopa'!$A$75:$A$82,'paklausa ir pasiula'!$B3)+SUMIFS('nauji absolventai rezidentura'!D$641:D$706,'nauji absolventai rezidentura'!$A$641:$A$706,'paklausa ir pasiula'!$B3))*IF($E3&gt;1,$E3,1)</f>
        <v>0.39583333333333331</v>
      </c>
      <c r="AW3" s="2">
        <f>(SUMIFS('nauji absolventai I pakopa'!E$75:E$82,'nauji absolventai I pakopa'!$A$75:$A$82,'paklausa ir pasiula'!$B3)+SUMIFS('nauji absolventai rezidentura'!E$641:E$706,'nauji absolventai rezidentura'!$A$641:$A$706,'paklausa ir pasiula'!$B3))*IF($E3&gt;1,$E3,1)</f>
        <v>0.47916666666666663</v>
      </c>
      <c r="AX3" s="2">
        <f>(SUMIFS('nauji absolventai I pakopa'!F$75:F$82,'nauji absolventai I pakopa'!$A$75:$A$82,'paklausa ir pasiula'!$B3)+SUMIFS('nauji absolventai rezidentura'!F$641:F$706,'nauji absolventai rezidentura'!$A$641:$A$706,'paklausa ir pasiula'!$B3))*IF($E3&gt;1,$E3,1)</f>
        <v>0.70833333333333337</v>
      </c>
      <c r="AY3" s="2">
        <f>(SUMIFS('nauji absolventai I pakopa'!G$75:G$82,'nauji absolventai I pakopa'!$A$75:$A$82,'paklausa ir pasiula'!$B3)+SUMIFS('nauji absolventai rezidentura'!G$641:G$706,'nauji absolventai rezidentura'!$A$641:$A$706,'paklausa ir pasiula'!$B3))*IF($E3&gt;1,$E3,1)</f>
        <v>0.70833333333333337</v>
      </c>
      <c r="AZ3" s="2">
        <f>(SUMIFS('nauji absolventai I pakopa'!H$75:H$82,'nauji absolventai I pakopa'!$A$75:$A$82,'paklausa ir pasiula'!$B3)+SUMIFS('nauji absolventai rezidentura'!H$641:H$706,'nauji absolventai rezidentura'!$A$641:$A$706,'paklausa ir pasiula'!$B3))*IF($E3&gt;1,$E3,1)</f>
        <v>0.79166666666666663</v>
      </c>
      <c r="BA3" s="2">
        <f>(SUMIFS('nauji absolventai I pakopa'!I$75:I$82,'nauji absolventai I pakopa'!$A$75:$A$82,'paklausa ir pasiula'!$B3)+SUMIFS('nauji absolventai rezidentura'!I$641:I$706,'nauji absolventai rezidentura'!$A$641:$A$706,'paklausa ir pasiula'!$B3))*IF($E3&gt;1,$E3,1)</f>
        <v>0.79166666666666663</v>
      </c>
      <c r="BB3" s="2">
        <f>(SUMIFS('nauji absolventai I pakopa'!J$75:J$82,'nauji absolventai I pakopa'!$A$75:$A$82,'paklausa ir pasiula'!$B3)+SUMIFS('nauji absolventai rezidentura'!J$641:J$706,'nauji absolventai rezidentura'!$A$641:$A$706,'paklausa ir pasiula'!$B3))*IF($E3&gt;1,$E3,1)</f>
        <v>0.79166666666666663</v>
      </c>
      <c r="BC3" s="2">
        <f>(SUMIFS('nauji absolventai I pakopa'!K$75:K$82,'nauji absolventai I pakopa'!$A$75:$A$82,'paklausa ir pasiula'!$B3)+SUMIFS('nauji absolventai rezidentura'!K$641:K$706,'nauji absolventai rezidentura'!$A$641:$A$706,'paklausa ir pasiula'!$B3))*IF($E3&gt;1,$E3,1)</f>
        <v>0.79166666666666663</v>
      </c>
      <c r="BD3" s="2">
        <f>+SUMIFS('nauji (ne absol)'!C$4:C$76,'nauji (ne absol)'!$B$4:$B$76,'paklausa ir pasiula'!$B3)*IF($E3&gt;1,$E3,1)</f>
        <v>0.5</v>
      </c>
      <c r="BE3" s="2">
        <f>+SUMIFS('nauji (ne absol)'!D$4:D$76,'nauji (ne absol)'!$B$4:$B$76,'paklausa ir pasiula'!$B3)*IF($E3&gt;1,$E3,1)</f>
        <v>0.5</v>
      </c>
      <c r="BF3" s="2">
        <f>+SUMIFS('nauji (ne absol)'!E$4:E$76,'nauji (ne absol)'!$B$4:$B$76,'paklausa ir pasiula'!$B3)*IF($E3&gt;1,$E3,1)</f>
        <v>0.5</v>
      </c>
      <c r="BG3" s="2">
        <f>+SUMIFS('nauji (ne absol)'!F$4:F$76,'nauji (ne absol)'!$B$4:$B$76,'paklausa ir pasiula'!$B3)*IF($E3&gt;1,$E3,1)</f>
        <v>0.5</v>
      </c>
      <c r="BH3" s="2">
        <f>+SUMIFS('nauji (ne absol)'!G$4:G$76,'nauji (ne absol)'!$B$4:$B$76,'paklausa ir pasiula'!$B3)*IF($E3&gt;1,$E3,1)</f>
        <v>0.5</v>
      </c>
      <c r="BI3" s="2">
        <f>+SUMIFS('nauji (ne absol)'!H$4:H$76,'nauji (ne absol)'!$B$4:$B$76,'paklausa ir pasiula'!$B3)*IF($E3&gt;1,$E3,1)</f>
        <v>0.5</v>
      </c>
      <c r="BJ3" s="2">
        <f>+SUMIFS('nauji (ne absol)'!I$4:I$76,'nauji (ne absol)'!$B$4:$B$76,'paklausa ir pasiula'!$B3)*IF($E3&gt;1,$E3,1)</f>
        <v>0.5</v>
      </c>
      <c r="BK3" s="2">
        <f>+SUMIFS('nauji (ne absol)'!J$4:J$76,'nauji (ne absol)'!$B$4:$B$76,'paklausa ir pasiula'!$B3)*IF($E3&gt;1,$E3,1)</f>
        <v>0.5</v>
      </c>
      <c r="BL3" s="2">
        <f>+SUMIFS('nauji (ne absol)'!K$4:K$76,'nauji (ne absol)'!$B$4:$B$76,'paklausa ir pasiula'!$B3)*IF($E3&gt;1,$E3,1)</f>
        <v>0.5</v>
      </c>
      <c r="BM3" s="2">
        <f>+SUMIFS('nauji (ne absol)'!L$4:L$76,'nauji (ne absol)'!$B$4:$B$76,'paklausa ir pasiula'!$B3)*IF($E3&gt;1,$E3,1)</f>
        <v>0.5</v>
      </c>
      <c r="BN3" s="2">
        <f>+AJ3+SUM($AT3:AT3)+SUM($BD3:BD3)</f>
        <v>-0.54670610365085404</v>
      </c>
      <c r="BO3" s="2">
        <f>+AK3+SUM($AT3:AU3)+SUM($BD3:BE3)</f>
        <v>-0.22538632958648863</v>
      </c>
      <c r="BP3" s="2">
        <f>+AL3+SUM($AT3:AV3)+SUM($BD3:BF3)</f>
        <v>-0.12032925514115544</v>
      </c>
      <c r="BQ3" s="2">
        <f>+AM3+SUM($AT3:AW3)+SUM($BD3:BG3)</f>
        <v>7.0722745535128251E-2</v>
      </c>
      <c r="BR3" s="2">
        <f>+AN3+SUM($AT3:AX3)+SUM($BD3:BH3)</f>
        <v>0.34115846055090593</v>
      </c>
      <c r="BS3" s="2">
        <f>+AO3+SUM($AT3:AY3)+SUM($BD3:BI3)</f>
        <v>0.95843055370568342</v>
      </c>
      <c r="BT3" s="2">
        <f>+AP3+SUM($AT3:AZ3)+SUM($BD3:BJ3)</f>
        <v>1.6337214103211135</v>
      </c>
      <c r="BU3" s="2">
        <f>+AQ3+SUM($AT3:BA3)+SUM($BD3:BK3)</f>
        <v>2.3187125961813235</v>
      </c>
      <c r="BV3" s="2">
        <f>+AR3+SUM($AT3:BB3)+SUM($BD3:BL3)</f>
        <v>2.9464321074943616</v>
      </c>
      <c r="BW3" s="2">
        <f>+AS3+SUM($AT3:BC3)+SUM($BD3:BM3)</f>
        <v>3.4809694291575726</v>
      </c>
    </row>
    <row r="4" spans="1:75">
      <c r="A4" t="s">
        <v>75</v>
      </c>
      <c r="B4" t="s">
        <v>25</v>
      </c>
      <c r="C4" s="2">
        <v>327.16666666666663</v>
      </c>
      <c r="D4" s="2">
        <f>+IF('realus poreikis 2020'!$D$1=1,'realus poreikis 2020'!H16,IF('realus poreikis 2020'!$D$1=2,'realus poreikis 2020'!I16,'realus poreikis 2020'!J16))*IF($E4&gt;1,E4,1)</f>
        <v>339.16666666666663</v>
      </c>
      <c r="E4" s="9">
        <f>+'darbo kruvis'!F6</f>
        <v>1</v>
      </c>
      <c r="F4" s="2">
        <f>+$D4*'pletros poreikis'!E10*IF($E4&gt;1,$E4,1)</f>
        <v>332.36457760753314</v>
      </c>
      <c r="G4" s="2">
        <f>+$D4*'pletros poreikis'!F10*IF($E4&gt;1,$E4,1)</f>
        <v>333.14823076615789</v>
      </c>
      <c r="H4" s="2">
        <f>+$D4*'pletros poreikis'!G10*IF($E4&gt;1,$E4,1)</f>
        <v>333.89208903105498</v>
      </c>
      <c r="I4" s="2">
        <f>+$D4*'pletros poreikis'!H10*IF($E4&gt;1,$E4,1)</f>
        <v>334.59615240222433</v>
      </c>
      <c r="J4" s="2">
        <f>+$D4*'pletros poreikis'!I10*IF($E4&gt;1,$E4,1)</f>
        <v>335.2604208796659</v>
      </c>
      <c r="K4" s="2">
        <f>+$D4*'pletros poreikis'!J10*IF($E4&gt;1,$E4,1)</f>
        <v>335.88489446337985</v>
      </c>
      <c r="L4" s="2">
        <f>+$D4*'pletros poreikis'!K10*IF($E4&gt;1,$E4,1)</f>
        <v>336.46957315336613</v>
      </c>
      <c r="M4" s="2">
        <f>+$D4*'pletros poreikis'!L10*IF($E4&gt;1,$E4,1)</f>
        <v>337.01445694962467</v>
      </c>
      <c r="N4" s="2">
        <f>+$D4*'pletros poreikis'!M10*IF($E4&gt;1,$E4,1)</f>
        <v>337.51954585215543</v>
      </c>
      <c r="O4" s="2">
        <f>+$D4*'pletros poreikis'!N10*IF($E4&gt;1,$E4,1)</f>
        <v>337.98483986095857</v>
      </c>
      <c r="P4" s="2">
        <f>+SUMIFS('isejimas i pensija'!D$5:D$77,'isejimas i pensija'!$C$5:$C$77,'paklausa ir pasiula'!$B4)*IF($E4&gt;1,$E4,1)</f>
        <v>10.495373385812103</v>
      </c>
      <c r="Q4" s="2">
        <f>+SUMIFS('isejimas i pensija'!E$5:E$77,'isejimas i pensija'!$C$5:$C$77,'paklausa ir pasiula'!$B4)*IF($E4&gt;1,$E4,1)</f>
        <v>11.795431328300245</v>
      </c>
      <c r="R4" s="2">
        <f>+SUMIFS('isejimas i pensija'!F$5:F$77,'isejimas i pensija'!$C$5:$C$77,'paklausa ir pasiula'!$B4)*IF($E4&gt;1,$E4,1)</f>
        <v>10.715490327993427</v>
      </c>
      <c r="S4" s="2">
        <f>+SUMIFS('isejimas i pensija'!G$5:G$77,'isejimas i pensija'!$C$5:$C$77,'paklausa ir pasiula'!$B4)*IF($E4&gt;1,$E4,1)</f>
        <v>10.12044431013979</v>
      </c>
      <c r="T4" s="2">
        <f>+SUMIFS('isejimas i pensija'!H$5:H$77,'isejimas i pensija'!$C$5:$C$77,'paklausa ir pasiula'!$B4)*IF($E4&gt;1,$E4,1)</f>
        <v>10.546748645247249</v>
      </c>
      <c r="U4" s="2">
        <f>+SUMIFS('isejimas i pensija'!I$5:I$77,'isejimas i pensija'!$C$5:$C$77,'paklausa ir pasiula'!$B4)*IF($E4&gt;1,$E4,1)</f>
        <v>9.6980424564299419</v>
      </c>
      <c r="V4" s="2">
        <f>+SUMIFS('isejimas i pensija'!J$5:J$77,'isejimas i pensija'!$C$5:$C$77,'paklausa ir pasiula'!$B4)*IF($E4&gt;1,$E4,1)</f>
        <v>10.091057557661356</v>
      </c>
      <c r="W4" s="2">
        <f>+SUMIFS('isejimas i pensija'!K$5:K$77,'isejimas i pensija'!$C$5:$C$77,'paklausa ir pasiula'!$B4)*IF($E4&gt;1,$E4,1)</f>
        <v>9.7858517987492419</v>
      </c>
      <c r="X4" s="2">
        <f>+SUMIFS('isejimas i pensija'!L$5:L$77,'isejimas i pensija'!$C$5:$C$77,'paklausa ir pasiula'!$B4)*IF($E4&gt;1,$E4,1)</f>
        <v>9.6433949026846015</v>
      </c>
      <c r="Y4" s="2">
        <f>+SUMIFS('isejimas i pensija'!M$5:M$77,'isejimas i pensija'!$C$5:$C$77,'paklausa ir pasiula'!$B4)*IF($E4&gt;1,$E4,1)</f>
        <v>10.026272850200035</v>
      </c>
      <c r="Z4" s="2">
        <f>+SUMIFS('isejimas is darbo'!D$5:D$77,'isejimas is darbo'!$C$5:$C$77,'paklausa ir pasiula'!$B4)*IF($E4&gt;1,$E4,1)</f>
        <v>7.25</v>
      </c>
      <c r="AA4" s="2">
        <f>+SUMIFS('isejimas is darbo'!E$5:E$77,'isejimas is darbo'!$C$5:$C$77,'paklausa ir pasiula'!$B4)*IF($E4&gt;1,$E4,1)</f>
        <v>7.25</v>
      </c>
      <c r="AB4" s="2">
        <f>+SUMIFS('isejimas is darbo'!F$5:F$77,'isejimas is darbo'!$C$5:$C$77,'paklausa ir pasiula'!$B4)*IF($E4&gt;1,$E4,1)</f>
        <v>7.25</v>
      </c>
      <c r="AC4" s="2">
        <f>+SUMIFS('isejimas is darbo'!G$5:G$77,'isejimas is darbo'!$C$5:$C$77,'paklausa ir pasiula'!$B4)*IF($E4&gt;1,$E4,1)</f>
        <v>7.25</v>
      </c>
      <c r="AD4" s="2">
        <f>+SUMIFS('isejimas is darbo'!H$5:H$77,'isejimas is darbo'!$C$5:$C$77,'paklausa ir pasiula'!$B4)*IF($E4&gt;1,$E4,1)</f>
        <v>7.25</v>
      </c>
      <c r="AE4" s="2">
        <f>+SUMIFS('isejimas is darbo'!I$5:I$77,'isejimas is darbo'!$C$5:$C$77,'paklausa ir pasiula'!$B4)*IF($E4&gt;1,$E4,1)</f>
        <v>7.25</v>
      </c>
      <c r="AF4" s="2">
        <f>+SUMIFS('isejimas is darbo'!J$5:J$77,'isejimas is darbo'!$C$5:$C$77,'paklausa ir pasiula'!$B4)*IF($E4&gt;1,$E4,1)</f>
        <v>7.25</v>
      </c>
      <c r="AG4" s="2">
        <f>+SUMIFS('isejimas is darbo'!K$5:K$77,'isejimas is darbo'!$C$5:$C$77,'paklausa ir pasiula'!$B4)*IF($E4&gt;1,$E4,1)</f>
        <v>7.25</v>
      </c>
      <c r="AH4" s="2">
        <f>+SUMIFS('isejimas is darbo'!L$5:L$77,'isejimas is darbo'!$C$5:$C$77,'paklausa ir pasiula'!$B4)*IF($E4&gt;1,$E4,1)</f>
        <v>7.25</v>
      </c>
      <c r="AI4" s="2">
        <f>+SUMIFS('isejimas is darbo'!M$5:M$77,'isejimas is darbo'!$C$5:$C$77,'paklausa ir pasiula'!$B4)*IF($E4&gt;1,$E4,1)</f>
        <v>7.25</v>
      </c>
      <c r="AJ4" s="2">
        <f>+$C4-F4-SUM($P4:P4)-SUM($Z4:Z4)</f>
        <v>-22.943284326678608</v>
      </c>
      <c r="AK4" s="2">
        <f>+$C4-G4-SUM($P4:Q4)-SUM($Z4:AA4)</f>
        <v>-42.772368813603613</v>
      </c>
      <c r="AL4" s="2">
        <f>+$C4-H4-SUM($P4:R4)-SUM($Z4:AB4)</f>
        <v>-61.481717406494127</v>
      </c>
      <c r="AM4" s="2">
        <f>+$C4-I4-SUM($P4:S4)-SUM($Z4:AC4)</f>
        <v>-79.55622508780327</v>
      </c>
      <c r="AN4" s="2">
        <f>+$C4-J4-SUM($P4:T4)-SUM($Z4:AD4)</f>
        <v>-98.017242210492086</v>
      </c>
      <c r="AO4" s="2">
        <f>+$C4-K4-SUM($P4:U4)-SUM($Z4:AE4)</f>
        <v>-115.58975825063598</v>
      </c>
      <c r="AP4" s="2">
        <f>+$C4-L4-SUM($P4:V4)-SUM($Z4:AF4)</f>
        <v>-133.5154944982836</v>
      </c>
      <c r="AQ4" s="2">
        <f>+$C4-M4-SUM($P4:W4)-SUM($Z4:AG4)</f>
        <v>-151.09623009329141</v>
      </c>
      <c r="AR4" s="2">
        <f>+$C4-N4-SUM($P4:X4)-SUM($Z4:AH4)</f>
        <v>-168.49471389850677</v>
      </c>
      <c r="AS4" s="2">
        <f>+$C4-O4-SUM($P4:Y4)-SUM($Z4:AI4)</f>
        <v>-186.23628075750995</v>
      </c>
      <c r="AT4" s="2">
        <f>(SUMIFS('nauji absolventai I pakopa'!B$75:B$82,'nauji absolventai I pakopa'!$A$75:$A$82,'paklausa ir pasiula'!$B4)+SUMIFS('nauji absolventai rezidentura'!B$641:B$706,'nauji absolventai rezidentura'!$A$641:$A$706,'paklausa ir pasiula'!$B4))*IF($E4&gt;1,$E4,1)</f>
        <v>12.311037851037854</v>
      </c>
      <c r="AU4" s="2">
        <f>(SUMIFS('nauji absolventai I pakopa'!C$75:C$82,'nauji absolventai I pakopa'!$A$75:$A$82,'paklausa ir pasiula'!$B4)+SUMIFS('nauji absolventai rezidentura'!C$641:C$706,'nauji absolventai rezidentura'!$A$641:$A$706,'paklausa ir pasiula'!$B4))*IF($E4&gt;1,$E4,1)</f>
        <v>12.480323565323568</v>
      </c>
      <c r="AV4" s="2">
        <f>(SUMIFS('nauji absolventai I pakopa'!D$75:D$82,'nauji absolventai I pakopa'!$A$75:$A$82,'paklausa ir pasiula'!$B4)+SUMIFS('nauji absolventai rezidentura'!D$641:D$706,'nauji absolventai rezidentura'!$A$641:$A$706,'paklausa ir pasiula'!$B4))*IF($E4&gt;1,$E4,1)</f>
        <v>10.88490231990232</v>
      </c>
      <c r="AW4" s="2">
        <f>(SUMIFS('nauji absolventai I pakopa'!E$75:E$82,'nauji absolventai I pakopa'!$A$75:$A$82,'paklausa ir pasiula'!$B4)+SUMIFS('nauji absolventai rezidentura'!E$641:E$706,'nauji absolventai rezidentura'!$A$641:$A$706,'paklausa ir pasiula'!$B4))*IF($E4&gt;1,$E4,1)</f>
        <v>13.334670329670331</v>
      </c>
      <c r="AX4" s="2">
        <f>(SUMIFS('nauji absolventai I pakopa'!F$75:F$82,'nauji absolventai I pakopa'!$A$75:$A$82,'paklausa ir pasiula'!$B4)+SUMIFS('nauji absolventai rezidentura'!F$641:F$706,'nauji absolventai rezidentura'!$A$641:$A$706,'paklausa ir pasiula'!$B4))*IF($E4&gt;1,$E4,1)</f>
        <v>13.268241758241761</v>
      </c>
      <c r="AY4" s="2">
        <f>(SUMIFS('nauji absolventai I pakopa'!G$75:G$82,'nauji absolventai I pakopa'!$A$75:$A$82,'paklausa ir pasiula'!$B4)+SUMIFS('nauji absolventai rezidentura'!G$641:G$706,'nauji absolventai rezidentura'!$A$641:$A$706,'paklausa ir pasiula'!$B4))*IF($E4&gt;1,$E4,1)</f>
        <v>13.539670329670331</v>
      </c>
      <c r="AZ4" s="2">
        <f>(SUMIFS('nauji absolventai I pakopa'!H$75:H$82,'nauji absolventai I pakopa'!$A$75:$A$82,'paklausa ir pasiula'!$B4)+SUMIFS('nauji absolventai rezidentura'!H$641:H$706,'nauji absolventai rezidentura'!$A$641:$A$706,'paklausa ir pasiula'!$B4))*IF($E4&gt;1,$E4,1)</f>
        <v>13.539670329670331</v>
      </c>
      <c r="BA4" s="2">
        <f>(SUMIFS('nauji absolventai I pakopa'!I$75:I$82,'nauji absolventai I pakopa'!$A$75:$A$82,'paklausa ir pasiula'!$B4)+SUMIFS('nauji absolventai rezidentura'!I$641:I$706,'nauji absolventai rezidentura'!$A$641:$A$706,'paklausa ir pasiula'!$B4))*IF($E4&gt;1,$E4,1)</f>
        <v>13.539670329670331</v>
      </c>
      <c r="BB4" s="2">
        <f>(SUMIFS('nauji absolventai I pakopa'!J$75:J$82,'nauji absolventai I pakopa'!$A$75:$A$82,'paklausa ir pasiula'!$B4)+SUMIFS('nauji absolventai rezidentura'!J$641:J$706,'nauji absolventai rezidentura'!$A$641:$A$706,'paklausa ir pasiula'!$B4))*IF($E4&gt;1,$E4,1)</f>
        <v>13.539670329670331</v>
      </c>
      <c r="BC4" s="2">
        <f>(SUMIFS('nauji absolventai I pakopa'!K$75:K$82,'nauji absolventai I pakopa'!$A$75:$A$82,'paklausa ir pasiula'!$B4)+SUMIFS('nauji absolventai rezidentura'!K$641:K$706,'nauji absolventai rezidentura'!$A$641:$A$706,'paklausa ir pasiula'!$B4))*IF($E4&gt;1,$E4,1)</f>
        <v>13.539670329670331</v>
      </c>
      <c r="BD4" s="2">
        <f>+SUMIFS('nauji (ne absol)'!C$4:C$76,'nauji (ne absol)'!$B$4:$B$76,'paklausa ir pasiula'!$B4)*IF($E4&gt;1,$E4,1)</f>
        <v>11.125</v>
      </c>
      <c r="BE4" s="2">
        <f>+SUMIFS('nauji (ne absol)'!D$4:D$76,'nauji (ne absol)'!$B$4:$B$76,'paklausa ir pasiula'!$B4)*IF($E4&gt;1,$E4,1)</f>
        <v>11.125</v>
      </c>
      <c r="BF4" s="2">
        <f>+SUMIFS('nauji (ne absol)'!E$4:E$76,'nauji (ne absol)'!$B$4:$B$76,'paklausa ir pasiula'!$B4)*IF($E4&gt;1,$E4,1)</f>
        <v>11.125</v>
      </c>
      <c r="BG4" s="2">
        <f>+SUMIFS('nauji (ne absol)'!F$4:F$76,'nauji (ne absol)'!$B$4:$B$76,'paklausa ir pasiula'!$B4)*IF($E4&gt;1,$E4,1)</f>
        <v>11.125</v>
      </c>
      <c r="BH4" s="2">
        <f>+SUMIFS('nauji (ne absol)'!G$4:G$76,'nauji (ne absol)'!$B$4:$B$76,'paklausa ir pasiula'!$B4)*IF($E4&gt;1,$E4,1)</f>
        <v>11.125</v>
      </c>
      <c r="BI4" s="2">
        <f>+SUMIFS('nauji (ne absol)'!H$4:H$76,'nauji (ne absol)'!$B$4:$B$76,'paklausa ir pasiula'!$B4)*IF($E4&gt;1,$E4,1)</f>
        <v>11.125</v>
      </c>
      <c r="BJ4" s="2">
        <f>+SUMIFS('nauji (ne absol)'!I$4:I$76,'nauji (ne absol)'!$B$4:$B$76,'paklausa ir pasiula'!$B4)*IF($E4&gt;1,$E4,1)</f>
        <v>11.125</v>
      </c>
      <c r="BK4" s="2">
        <f>+SUMIFS('nauji (ne absol)'!J$4:J$76,'nauji (ne absol)'!$B$4:$B$76,'paklausa ir pasiula'!$B4)*IF($E4&gt;1,$E4,1)</f>
        <v>11.125</v>
      </c>
      <c r="BL4" s="2">
        <f>+SUMIFS('nauji (ne absol)'!K$4:K$76,'nauji (ne absol)'!$B$4:$B$76,'paklausa ir pasiula'!$B4)*IF($E4&gt;1,$E4,1)</f>
        <v>11.125</v>
      </c>
      <c r="BM4" s="2">
        <f>+SUMIFS('nauji (ne absol)'!L$4:L$76,'nauji (ne absol)'!$B$4:$B$76,'paklausa ir pasiula'!$B4)*IF($E4&gt;1,$E4,1)</f>
        <v>11.125</v>
      </c>
      <c r="BN4" s="2">
        <f>+AJ4+SUM($AT4:AT4)+SUM($BD4:BD4)</f>
        <v>0.49275352435924624</v>
      </c>
      <c r="BO4" s="2">
        <f>+AK4+SUM($AT4:AU4)+SUM($BD4:BE4)</f>
        <v>4.2689926027578089</v>
      </c>
      <c r="BP4" s="2">
        <f>+AL4+SUM($AT4:AV4)+SUM($BD4:BF4)</f>
        <v>7.5695463297696151</v>
      </c>
      <c r="BQ4" s="2">
        <f>+AM4+SUM($AT4:AW4)+SUM($BD4:BG4)</f>
        <v>13.954708978130803</v>
      </c>
      <c r="BR4" s="2">
        <f>+AN4+SUM($AT4:AX4)+SUM($BD4:BH4)</f>
        <v>19.886933613683752</v>
      </c>
      <c r="BS4" s="2">
        <f>+AO4+SUM($AT4:AY4)+SUM($BD4:BI4)</f>
        <v>26.979087903210186</v>
      </c>
      <c r="BT4" s="2">
        <f>+AP4+SUM($AT4:AZ4)+SUM($BD4:BJ4)</f>
        <v>33.718021985232895</v>
      </c>
      <c r="BU4" s="2">
        <f>+AQ4+SUM($AT4:BA4)+SUM($BD4:BK4)</f>
        <v>40.801956719895415</v>
      </c>
      <c r="BV4" s="2">
        <f>+AR4+SUM($AT4:BB4)+SUM($BD4:BL4)</f>
        <v>48.068143244350381</v>
      </c>
      <c r="BW4" s="2">
        <f>+AS4+SUM($AT4:BC4)+SUM($BD4:BM4)</f>
        <v>54.991246715017553</v>
      </c>
    </row>
    <row r="5" spans="1:75">
      <c r="A5" t="s">
        <v>75</v>
      </c>
      <c r="B5" t="s">
        <v>13</v>
      </c>
      <c r="C5" s="2">
        <v>607.5</v>
      </c>
      <c r="D5" s="2">
        <f>+IF('realus poreikis 2020'!$D$1=1,'realus poreikis 2020'!H17,IF('realus poreikis 2020'!$D$1=2,'realus poreikis 2020'!I17,'realus poreikis 2020'!J17))*IF($E5&gt;1,E5,1)</f>
        <v>626.5</v>
      </c>
      <c r="E5" s="9">
        <f>+'darbo kruvis'!F7</f>
        <v>1</v>
      </c>
      <c r="F5" s="2">
        <f>+$D5*'pletros poreikis'!E11*IF($E5&gt;1,$E5,1)</f>
        <v>613.93535490256363</v>
      </c>
      <c r="G5" s="2">
        <f>+$D5*'pletros poreikis'!F11*IF($E5&gt;1,$E5,1)</f>
        <v>615.38289899262293</v>
      </c>
      <c r="H5" s="2">
        <f>+$D5*'pletros poreikis'!G11*IF($E5&gt;1,$E5,1)</f>
        <v>616.75693497186035</v>
      </c>
      <c r="I5" s="2">
        <f>+$D5*'pletros poreikis'!H11*IF($E5&gt;1,$E5,1)</f>
        <v>618.05746284027589</v>
      </c>
      <c r="J5" s="2">
        <f>+$D5*'pletros poreikis'!I11*IF($E5&gt;1,$E5,1)</f>
        <v>619.28448259786944</v>
      </c>
      <c r="K5" s="2">
        <f>+$D5*'pletros poreikis'!J11*IF($E5&gt;1,$E5,1)</f>
        <v>620.43799424464123</v>
      </c>
      <c r="L5" s="2">
        <f>+$D5*'pletros poreikis'!K11*IF($E5&gt;1,$E5,1)</f>
        <v>621.51799778059137</v>
      </c>
      <c r="M5" s="2">
        <f>+$D5*'pletros poreikis'!L11*IF($E5&gt;1,$E5,1)</f>
        <v>622.52449320571952</v>
      </c>
      <c r="N5" s="2">
        <f>+$D5*'pletros poreikis'!M11*IF($E5&gt;1,$E5,1)</f>
        <v>623.4574805200258</v>
      </c>
      <c r="O5" s="2">
        <f>+$D5*'pletros poreikis'!N11*IF($E5&gt;1,$E5,1)</f>
        <v>624.31695972351031</v>
      </c>
      <c r="P5" s="2">
        <f>+SUMIFS('isejimas i pensija'!D$5:D$77,'isejimas i pensija'!$C$5:$C$77,'paklausa ir pasiula'!$B5)*IF($E5&gt;1,$E5,1)</f>
        <v>19.636521944287541</v>
      </c>
      <c r="Q5" s="2">
        <f>+SUMIFS('isejimas i pensija'!E$5:E$77,'isejimas i pensija'!$C$5:$C$77,'paklausa ir pasiula'!$B5)*IF($E5&gt;1,$E5,1)</f>
        <v>21.976811583274756</v>
      </c>
      <c r="R5" s="2">
        <f>+SUMIFS('isejimas i pensija'!F$5:F$77,'isejimas i pensija'!$C$5:$C$77,'paklausa ir pasiula'!$B5)*IF($E5&gt;1,$E5,1)</f>
        <v>20.339403797792514</v>
      </c>
      <c r="S5" s="2">
        <f>+SUMIFS('isejimas i pensija'!G$5:G$77,'isejimas i pensija'!$C$5:$C$77,'paklausa ir pasiula'!$B5)*IF($E5&gt;1,$E5,1)</f>
        <v>22.139069005539561</v>
      </c>
      <c r="T5" s="2">
        <f>+SUMIFS('isejimas i pensija'!H$5:H$77,'isejimas i pensija'!$C$5:$C$77,'paklausa ir pasiula'!$B5)*IF($E5&gt;1,$E5,1)</f>
        <v>21.357176146795524</v>
      </c>
      <c r="U5" s="2">
        <f>+SUMIFS('isejimas i pensija'!I$5:I$77,'isejimas i pensija'!$C$5:$C$77,'paklausa ir pasiula'!$B5)*IF($E5&gt;1,$E5,1)</f>
        <v>21.774890649998333</v>
      </c>
      <c r="V5" s="2">
        <f>+SUMIFS('isejimas i pensija'!J$5:J$77,'isejimas i pensija'!$C$5:$C$77,'paklausa ir pasiula'!$B5)*IF($E5&gt;1,$E5,1)</f>
        <v>22.65321536615058</v>
      </c>
      <c r="W5" s="2">
        <f>+SUMIFS('isejimas i pensija'!K$5:K$77,'isejimas i pensija'!$C$5:$C$77,'paklausa ir pasiula'!$B5)*IF($E5&gt;1,$E5,1)</f>
        <v>22.459031861009173</v>
      </c>
      <c r="X5" s="2">
        <f>+SUMIFS('isejimas i pensija'!L$5:L$77,'isejimas i pensija'!$C$5:$C$77,'paklausa ir pasiula'!$B5)*IF($E5&gt;1,$E5,1)</f>
        <v>22.893714325432512</v>
      </c>
      <c r="Y5" s="2">
        <f>+SUMIFS('isejimas i pensija'!M$5:M$77,'isejimas i pensija'!$C$5:$C$77,'paklausa ir pasiula'!$B5)*IF($E5&gt;1,$E5,1)</f>
        <v>23.006349253479531</v>
      </c>
      <c r="Z5" s="2">
        <f>+SUMIFS('isejimas is darbo'!D$5:D$77,'isejimas is darbo'!$C$5:$C$77,'paklausa ir pasiula'!$B5)*IF($E5&gt;1,$E5,1)</f>
        <v>12.625</v>
      </c>
      <c r="AA5" s="2">
        <f>+SUMIFS('isejimas is darbo'!E$5:E$77,'isejimas is darbo'!$C$5:$C$77,'paklausa ir pasiula'!$B5)*IF($E5&gt;1,$E5,1)</f>
        <v>12.625</v>
      </c>
      <c r="AB5" s="2">
        <f>+SUMIFS('isejimas is darbo'!F$5:F$77,'isejimas is darbo'!$C$5:$C$77,'paklausa ir pasiula'!$B5)*IF($E5&gt;1,$E5,1)</f>
        <v>12.625</v>
      </c>
      <c r="AC5" s="2">
        <f>+SUMIFS('isejimas is darbo'!G$5:G$77,'isejimas is darbo'!$C$5:$C$77,'paklausa ir pasiula'!$B5)*IF($E5&gt;1,$E5,1)</f>
        <v>12.625</v>
      </c>
      <c r="AD5" s="2">
        <f>+SUMIFS('isejimas is darbo'!H$5:H$77,'isejimas is darbo'!$C$5:$C$77,'paklausa ir pasiula'!$B5)*IF($E5&gt;1,$E5,1)</f>
        <v>12.625</v>
      </c>
      <c r="AE5" s="2">
        <f>+SUMIFS('isejimas is darbo'!I$5:I$77,'isejimas is darbo'!$C$5:$C$77,'paklausa ir pasiula'!$B5)*IF($E5&gt;1,$E5,1)</f>
        <v>12.625</v>
      </c>
      <c r="AF5" s="2">
        <f>+SUMIFS('isejimas is darbo'!J$5:J$77,'isejimas is darbo'!$C$5:$C$77,'paklausa ir pasiula'!$B5)*IF($E5&gt;1,$E5,1)</f>
        <v>12.625</v>
      </c>
      <c r="AG5" s="2">
        <f>+SUMIFS('isejimas is darbo'!K$5:K$77,'isejimas is darbo'!$C$5:$C$77,'paklausa ir pasiula'!$B5)*IF($E5&gt;1,$E5,1)</f>
        <v>12.625</v>
      </c>
      <c r="AH5" s="2">
        <f>+SUMIFS('isejimas is darbo'!L$5:L$77,'isejimas is darbo'!$C$5:$C$77,'paklausa ir pasiula'!$B5)*IF($E5&gt;1,$E5,1)</f>
        <v>12.625</v>
      </c>
      <c r="AI5" s="2">
        <f>+SUMIFS('isejimas is darbo'!M$5:M$77,'isejimas is darbo'!$C$5:$C$77,'paklausa ir pasiula'!$B5)*IF($E5&gt;1,$E5,1)</f>
        <v>12.625</v>
      </c>
      <c r="AJ5" s="2">
        <f>+$C5-F5-SUM($P5:P5)-SUM($Z5:Z5)</f>
        <v>-38.696876846851168</v>
      </c>
      <c r="AK5" s="2">
        <f>+$C5-G5-SUM($P5:Q5)-SUM($Z5:AA5)</f>
        <v>-74.746232520185231</v>
      </c>
      <c r="AL5" s="2">
        <f>+$C5-H5-SUM($P5:R5)-SUM($Z5:AB5)</f>
        <v>-109.08467229721515</v>
      </c>
      <c r="AM5" s="2">
        <f>+$C5-I5-SUM($P5:S5)-SUM($Z5:AC5)</f>
        <v>-145.14926917117026</v>
      </c>
      <c r="AN5" s="2">
        <f>+$C5-J5-SUM($P5:T5)-SUM($Z5:AD5)</f>
        <v>-180.35846507555934</v>
      </c>
      <c r="AO5" s="2">
        <f>+$C5-K5-SUM($P5:U5)-SUM($Z5:AE5)</f>
        <v>-215.91186737232945</v>
      </c>
      <c r="AP5" s="2">
        <f>+$C5-L5-SUM($P5:V5)-SUM($Z5:AF5)</f>
        <v>-252.27008627443018</v>
      </c>
      <c r="AQ5" s="2">
        <f>+$C5-M5-SUM($P5:W5)-SUM($Z5:AG5)</f>
        <v>-288.36061356056751</v>
      </c>
      <c r="AR5" s="2">
        <f>+$C5-N5-SUM($P5:X5)-SUM($Z5:AH5)</f>
        <v>-324.81231520030633</v>
      </c>
      <c r="AS5" s="2">
        <f>+$C5-O5-SUM($P5:Y5)-SUM($Z5:AI5)</f>
        <v>-361.30314365727031</v>
      </c>
      <c r="AT5" s="2">
        <f>(SUMIFS('nauji absolventai I pakopa'!B$75:B$82,'nauji absolventai I pakopa'!$A$75:$A$82,'paklausa ir pasiula'!$B5)+SUMIFS('nauji absolventai rezidentura'!B$641:B$706,'nauji absolventai rezidentura'!$A$641:$A$706,'paklausa ir pasiula'!$B5))*IF($E5&gt;1,$E5,1)</f>
        <v>13.008283383283382</v>
      </c>
      <c r="AU5" s="2">
        <f>(SUMIFS('nauji absolventai I pakopa'!C$75:C$82,'nauji absolventai I pakopa'!$A$75:$A$82,'paklausa ir pasiula'!$B5)+SUMIFS('nauji absolventai rezidentura'!C$641:C$706,'nauji absolventai rezidentura'!$A$641:$A$706,'paklausa ir pasiula'!$B5))*IF($E5&gt;1,$E5,1)</f>
        <v>14.260978604728606</v>
      </c>
      <c r="AV5" s="2">
        <f>(SUMIFS('nauji absolventai I pakopa'!D$75:D$82,'nauji absolventai I pakopa'!$A$75:$A$82,'paklausa ir pasiula'!$B5)+SUMIFS('nauji absolventai rezidentura'!D$641:D$706,'nauji absolventai rezidentura'!$A$641:$A$706,'paklausa ir pasiula'!$B5))*IF($E5&gt;1,$E5,1)</f>
        <v>13.477168664668666</v>
      </c>
      <c r="AW5" s="2">
        <f>(SUMIFS('nauji absolventai I pakopa'!E$75:E$82,'nauji absolventai I pakopa'!$A$75:$A$82,'paklausa ir pasiula'!$B5)+SUMIFS('nauji absolventai rezidentura'!E$641:E$706,'nauji absolventai rezidentura'!$A$641:$A$706,'paklausa ir pasiula'!$B5))*IF($E5&gt;1,$E5,1)</f>
        <v>12.918394105894105</v>
      </c>
      <c r="AX5" s="2">
        <f>(SUMIFS('nauji absolventai I pakopa'!F$75:F$82,'nauji absolventai I pakopa'!$A$75:$A$82,'paklausa ir pasiula'!$B5)+SUMIFS('nauji absolventai rezidentura'!F$641:F$706,'nauji absolventai rezidentura'!$A$641:$A$706,'paklausa ir pasiula'!$B5))*IF($E5&gt;1,$E5,1)</f>
        <v>12.036317848817848</v>
      </c>
      <c r="AY5" s="2">
        <f>(SUMIFS('nauji absolventai I pakopa'!G$75:G$82,'nauji absolventai I pakopa'!$A$75:$A$82,'paklausa ir pasiula'!$B5)+SUMIFS('nauji absolventai rezidentura'!G$641:G$706,'nauji absolventai rezidentura'!$A$641:$A$706,'paklausa ir pasiula'!$B5))*IF($E5&gt;1,$E5,1)</f>
        <v>11.85370879120879</v>
      </c>
      <c r="AZ5" s="2">
        <f>(SUMIFS('nauji absolventai I pakopa'!H$75:H$82,'nauji absolventai I pakopa'!$A$75:$A$82,'paklausa ir pasiula'!$B5)+SUMIFS('nauji absolventai rezidentura'!H$641:H$706,'nauji absolventai rezidentura'!$A$641:$A$706,'paklausa ir pasiula'!$B5))*IF($E5&gt;1,$E5,1)</f>
        <v>11.750145687645686</v>
      </c>
      <c r="BA5" s="2">
        <f>(SUMIFS('nauji absolventai I pakopa'!I$75:I$82,'nauji absolventai I pakopa'!$A$75:$A$82,'paklausa ir pasiula'!$B5)+SUMIFS('nauji absolventai rezidentura'!I$641:I$706,'nauji absolventai rezidentura'!$A$641:$A$706,'paklausa ir pasiula'!$B5))*IF($E5&gt;1,$E5,1)</f>
        <v>11.750145687645686</v>
      </c>
      <c r="BB5" s="2">
        <f>(SUMIFS('nauji absolventai I pakopa'!J$75:J$82,'nauji absolventai I pakopa'!$A$75:$A$82,'paklausa ir pasiula'!$B5)+SUMIFS('nauji absolventai rezidentura'!J$641:J$706,'nauji absolventai rezidentura'!$A$641:$A$706,'paklausa ir pasiula'!$B5))*IF($E5&gt;1,$E5,1)</f>
        <v>11.750145687645686</v>
      </c>
      <c r="BC5" s="2">
        <f>(SUMIFS('nauji absolventai I pakopa'!K$75:K$82,'nauji absolventai I pakopa'!$A$75:$A$82,'paklausa ir pasiula'!$B5)+SUMIFS('nauji absolventai rezidentura'!K$641:K$706,'nauji absolventai rezidentura'!$A$641:$A$706,'paklausa ir pasiula'!$B5))*IF($E5&gt;1,$E5,1)</f>
        <v>11.750145687645686</v>
      </c>
      <c r="BD5" s="2">
        <f>+SUMIFS('nauji (ne absol)'!C$4:C$76,'nauji (ne absol)'!$B$4:$B$76,'paklausa ir pasiula'!$B5)*IF($E5&gt;1,$E5,1)</f>
        <v>17.75</v>
      </c>
      <c r="BE5" s="2">
        <f>+SUMIFS('nauji (ne absol)'!D$4:D$76,'nauji (ne absol)'!$B$4:$B$76,'paklausa ir pasiula'!$B5)*IF($E5&gt;1,$E5,1)</f>
        <v>17.75</v>
      </c>
      <c r="BF5" s="2">
        <f>+SUMIFS('nauji (ne absol)'!E$4:E$76,'nauji (ne absol)'!$B$4:$B$76,'paklausa ir pasiula'!$B5)*IF($E5&gt;1,$E5,1)</f>
        <v>17.75</v>
      </c>
      <c r="BG5" s="2">
        <f>+SUMIFS('nauji (ne absol)'!F$4:F$76,'nauji (ne absol)'!$B$4:$B$76,'paklausa ir pasiula'!$B5)*IF($E5&gt;1,$E5,1)</f>
        <v>17.75</v>
      </c>
      <c r="BH5" s="2">
        <f>+SUMIFS('nauji (ne absol)'!G$4:G$76,'nauji (ne absol)'!$B$4:$B$76,'paklausa ir pasiula'!$B5)*IF($E5&gt;1,$E5,1)</f>
        <v>17.75</v>
      </c>
      <c r="BI5" s="2">
        <f>+SUMIFS('nauji (ne absol)'!H$4:H$76,'nauji (ne absol)'!$B$4:$B$76,'paklausa ir pasiula'!$B5)*IF($E5&gt;1,$E5,1)</f>
        <v>17.75</v>
      </c>
      <c r="BJ5" s="2">
        <f>+SUMIFS('nauji (ne absol)'!I$4:I$76,'nauji (ne absol)'!$B$4:$B$76,'paklausa ir pasiula'!$B5)*IF($E5&gt;1,$E5,1)</f>
        <v>17.75</v>
      </c>
      <c r="BK5" s="2">
        <f>+SUMIFS('nauji (ne absol)'!J$4:J$76,'nauji (ne absol)'!$B$4:$B$76,'paklausa ir pasiula'!$B5)*IF($E5&gt;1,$E5,1)</f>
        <v>17.75</v>
      </c>
      <c r="BL5" s="2">
        <f>+SUMIFS('nauji (ne absol)'!K$4:K$76,'nauji (ne absol)'!$B$4:$B$76,'paklausa ir pasiula'!$B5)*IF($E5&gt;1,$E5,1)</f>
        <v>17.75</v>
      </c>
      <c r="BM5" s="2">
        <f>+SUMIFS('nauji (ne absol)'!L$4:L$76,'nauji (ne absol)'!$B$4:$B$76,'paklausa ir pasiula'!$B5)*IF($E5&gt;1,$E5,1)</f>
        <v>17.75</v>
      </c>
      <c r="BN5" s="2">
        <f>+AJ5+SUM($AT5:AT5)+SUM($BD5:BD5)</f>
        <v>-7.9385934635677842</v>
      </c>
      <c r="BO5" s="2">
        <f>+AK5+SUM($AT5:AU5)+SUM($BD5:BE5)</f>
        <v>-11.97697053217324</v>
      </c>
      <c r="BP5" s="2">
        <f>+AL5+SUM($AT5:AV5)+SUM($BD5:BF5)</f>
        <v>-15.088241644534492</v>
      </c>
      <c r="BQ5" s="2">
        <f>+AM5+SUM($AT5:AW5)+SUM($BD5:BG5)</f>
        <v>-20.484444412595494</v>
      </c>
      <c r="BR5" s="2">
        <f>+AN5+SUM($AT5:AX5)+SUM($BD5:BH5)</f>
        <v>-25.907322468166726</v>
      </c>
      <c r="BS5" s="2">
        <f>+AO5+SUM($AT5:AY5)+SUM($BD5:BI5)</f>
        <v>-31.857015973728039</v>
      </c>
      <c r="BT5" s="2">
        <f>+AP5+SUM($AT5:AZ5)+SUM($BD5:BJ5)</f>
        <v>-38.7150891881831</v>
      </c>
      <c r="BU5" s="2">
        <f>+AQ5+SUM($AT5:BA5)+SUM($BD5:BK5)</f>
        <v>-45.305470786674732</v>
      </c>
      <c r="BV5" s="2">
        <f>+AR5+SUM($AT5:BB5)+SUM($BD5:BL5)</f>
        <v>-52.257026738767877</v>
      </c>
      <c r="BW5" s="2">
        <f>+AS5+SUM($AT5:BC5)+SUM($BD5:BM5)</f>
        <v>-59.247709508086189</v>
      </c>
    </row>
    <row r="6" spans="1:75">
      <c r="A6" t="s">
        <v>75</v>
      </c>
      <c r="B6" t="s">
        <v>33</v>
      </c>
      <c r="C6" s="2">
        <v>34.083333333333329</v>
      </c>
      <c r="D6" s="2">
        <f>+IF('realus poreikis 2020'!$D$1=1,'realus poreikis 2020'!H18,IF('realus poreikis 2020'!$D$1=2,'realus poreikis 2020'!I18,'realus poreikis 2020'!J18))*IF($E6&gt;1,E6,1)</f>
        <v>35.083333333333329</v>
      </c>
      <c r="E6" s="9">
        <f>+'darbo kruvis'!F8</f>
        <v>1</v>
      </c>
      <c r="F6" s="2">
        <f>+$D6*'pletros poreikis'!E12*IF($E6&gt;1,$E6,1)</f>
        <v>34.379726578076522</v>
      </c>
      <c r="G6" s="2">
        <f>+$D6*'pletros poreikis'!F12*IF($E6&gt;1,$E6,1)</f>
        <v>34.460787506769648</v>
      </c>
      <c r="H6" s="2">
        <f>+$D6*'pletros poreikis'!G12*IF($E6&gt;1,$E6,1)</f>
        <v>34.537732059477676</v>
      </c>
      <c r="I6" s="2">
        <f>+$D6*'pletros poreikis'!H12*IF($E6&gt;1,$E6,1)</f>
        <v>34.610560236200598</v>
      </c>
      <c r="J6" s="2">
        <f>+$D6*'pletros poreikis'!I12*IF($E6&gt;1,$E6,1)</f>
        <v>34.679272036938414</v>
      </c>
      <c r="K6" s="2">
        <f>+$D6*'pletros poreikis'!J12*IF($E6&gt;1,$E6,1)</f>
        <v>34.743867461691131</v>
      </c>
      <c r="L6" s="2">
        <f>+$D6*'pletros poreikis'!K12*IF($E6&gt;1,$E6,1)</f>
        <v>34.804346510458757</v>
      </c>
      <c r="M6" s="2">
        <f>+$D6*'pletros poreikis'!L12*IF($E6&gt;1,$E6,1)</f>
        <v>34.860709183241276</v>
      </c>
      <c r="N6" s="2">
        <f>+$D6*'pletros poreikis'!M12*IF($E6&gt;1,$E6,1)</f>
        <v>34.912955480038683</v>
      </c>
      <c r="O6" s="2">
        <f>+$D6*'pletros poreikis'!N12*IF($E6&gt;1,$E6,1)</f>
        <v>34.961085400850997</v>
      </c>
      <c r="P6" s="2">
        <f>+SUMIFS('isejimas i pensija'!D$5:D$77,'isejimas i pensija'!$C$5:$C$77,'paklausa ir pasiula'!$B6)*IF($E6&gt;1,$E6,1)</f>
        <v>1.044251211904532</v>
      </c>
      <c r="Q6" s="2">
        <f>+SUMIFS('isejimas i pensija'!E$5:E$77,'isejimas i pensija'!$C$5:$C$77,'paklausa ir pasiula'!$B6)*IF($E6&gt;1,$E6,1)</f>
        <v>1.3359958810177703</v>
      </c>
      <c r="R6" s="2">
        <f>+SUMIFS('isejimas i pensija'!F$5:F$77,'isejimas i pensija'!$C$5:$C$77,'paklausa ir pasiula'!$B6)*IF($E6&gt;1,$E6,1)</f>
        <v>0.71639520752230279</v>
      </c>
      <c r="S6" s="2">
        <f>+SUMIFS('isejimas i pensija'!G$5:G$77,'isejimas i pensija'!$C$5:$C$77,'paklausa ir pasiula'!$B6)*IF($E6&gt;1,$E6,1)</f>
        <v>0.66931186820815891</v>
      </c>
      <c r="T6" s="2">
        <f>+SUMIFS('isejimas i pensija'!H$5:H$77,'isejimas i pensija'!$C$5:$C$77,'paklausa ir pasiula'!$B6)*IF($E6&gt;1,$E6,1)</f>
        <v>0.67418921127194975</v>
      </c>
      <c r="U6" s="2">
        <f>+SUMIFS('isejimas i pensija'!I$5:I$77,'isejimas i pensija'!$C$5:$C$77,'paklausa ir pasiula'!$B6)*IF($E6&gt;1,$E6,1)</f>
        <v>0.80559700734661077</v>
      </c>
      <c r="V6" s="2">
        <f>+SUMIFS('isejimas i pensija'!J$5:J$77,'isejimas i pensija'!$C$5:$C$77,'paklausa ir pasiula'!$B6)*IF($E6&gt;1,$E6,1)</f>
        <v>0.64547221819694034</v>
      </c>
      <c r="W6" s="2">
        <f>+SUMIFS('isejimas i pensija'!K$5:K$77,'isejimas i pensija'!$C$5:$C$77,'paklausa ir pasiula'!$B6)*IF($E6&gt;1,$E6,1)</f>
        <v>0.55334095312338949</v>
      </c>
      <c r="X6" s="2">
        <f>+SUMIFS('isejimas i pensija'!L$5:L$77,'isejimas i pensija'!$C$5:$C$77,'paklausa ir pasiula'!$B6)*IF($E6&gt;1,$E6,1)</f>
        <v>0.5666393980484814</v>
      </c>
      <c r="Y6" s="2">
        <f>+SUMIFS('isejimas i pensija'!M$5:M$77,'isejimas i pensija'!$C$5:$C$77,'paklausa ir pasiula'!$B6)*IF($E6&gt;1,$E6,1)</f>
        <v>0.60815652640779339</v>
      </c>
      <c r="Z6" s="2">
        <f>+SUMIFS('isejimas is darbo'!D$5:D$77,'isejimas is darbo'!$C$5:$C$77,'paklausa ir pasiula'!$B6)*IF($E6&gt;1,$E6,1)</f>
        <v>0.75</v>
      </c>
      <c r="AA6" s="2">
        <f>+SUMIFS('isejimas is darbo'!E$5:E$77,'isejimas is darbo'!$C$5:$C$77,'paklausa ir pasiula'!$B6)*IF($E6&gt;1,$E6,1)</f>
        <v>0.75</v>
      </c>
      <c r="AB6" s="2">
        <f>+SUMIFS('isejimas is darbo'!F$5:F$77,'isejimas is darbo'!$C$5:$C$77,'paklausa ir pasiula'!$B6)*IF($E6&gt;1,$E6,1)</f>
        <v>0.75</v>
      </c>
      <c r="AC6" s="2">
        <f>+SUMIFS('isejimas is darbo'!G$5:G$77,'isejimas is darbo'!$C$5:$C$77,'paklausa ir pasiula'!$B6)*IF($E6&gt;1,$E6,1)</f>
        <v>0.75</v>
      </c>
      <c r="AD6" s="2">
        <f>+SUMIFS('isejimas is darbo'!H$5:H$77,'isejimas is darbo'!$C$5:$C$77,'paklausa ir pasiula'!$B6)*IF($E6&gt;1,$E6,1)</f>
        <v>0.75</v>
      </c>
      <c r="AE6" s="2">
        <f>+SUMIFS('isejimas is darbo'!I$5:I$77,'isejimas is darbo'!$C$5:$C$77,'paklausa ir pasiula'!$B6)*IF($E6&gt;1,$E6,1)</f>
        <v>0.75</v>
      </c>
      <c r="AF6" s="2">
        <f>+SUMIFS('isejimas is darbo'!J$5:J$77,'isejimas is darbo'!$C$5:$C$77,'paklausa ir pasiula'!$B6)*IF($E6&gt;1,$E6,1)</f>
        <v>0.75</v>
      </c>
      <c r="AG6" s="2">
        <f>+SUMIFS('isejimas is darbo'!K$5:K$77,'isejimas is darbo'!$C$5:$C$77,'paklausa ir pasiula'!$B6)*IF($E6&gt;1,$E6,1)</f>
        <v>0.75</v>
      </c>
      <c r="AH6" s="2">
        <f>+SUMIFS('isejimas is darbo'!L$5:L$77,'isejimas is darbo'!$C$5:$C$77,'paklausa ir pasiula'!$B6)*IF($E6&gt;1,$E6,1)</f>
        <v>0.75</v>
      </c>
      <c r="AI6" s="2">
        <f>+SUMIFS('isejimas is darbo'!M$5:M$77,'isejimas is darbo'!$C$5:$C$77,'paklausa ir pasiula'!$B6)*IF($E6&gt;1,$E6,1)</f>
        <v>0.75</v>
      </c>
      <c r="AJ6" s="2">
        <f>+$C6-F6-SUM($P6:P6)-SUM($Z6:Z6)</f>
        <v>-2.0906444566477251</v>
      </c>
      <c r="AK6" s="2">
        <f>+$C6-G6-SUM($P6:Q6)-SUM($Z6:AA6)</f>
        <v>-4.2577012663586222</v>
      </c>
      <c r="AL6" s="2">
        <f>+$C6-H6-SUM($P6:R6)-SUM($Z6:AB6)</f>
        <v>-5.8010410265889529</v>
      </c>
      <c r="AM6" s="2">
        <f>+$C6-I6-SUM($P6:S6)-SUM($Z6:AC6)</f>
        <v>-7.293181071520034</v>
      </c>
      <c r="AN6" s="2">
        <f>+$C6-J6-SUM($P6:T6)-SUM($Z6:AD6)</f>
        <v>-8.7860820835297986</v>
      </c>
      <c r="AO6" s="2">
        <f>+$C6-K6-SUM($P6:U6)-SUM($Z6:AE6)</f>
        <v>-10.406274515629129</v>
      </c>
      <c r="AP6" s="2">
        <f>+$C6-L6-SUM($P6:V6)-SUM($Z6:AF6)</f>
        <v>-11.862225782593693</v>
      </c>
      <c r="AQ6" s="2">
        <f>+$C6-M6-SUM($P6:W6)-SUM($Z6:AG6)</f>
        <v>-13.221929408499602</v>
      </c>
      <c r="AR6" s="2">
        <f>+$C6-N6-SUM($P6:X6)-SUM($Z6:AH6)</f>
        <v>-14.590815103345491</v>
      </c>
      <c r="AS6" s="2">
        <f>+$C6-O6-SUM($P6:Y6)-SUM($Z6:AI6)</f>
        <v>-15.997101550565599</v>
      </c>
      <c r="AT6" s="2">
        <f>(SUMIFS('nauji absolventai I pakopa'!B$75:B$82,'nauji absolventai I pakopa'!$A$75:$A$82,'paklausa ir pasiula'!$B6)+SUMIFS('nauji absolventai rezidentura'!B$641:B$706,'nauji absolventai rezidentura'!$A$641:$A$706,'paklausa ir pasiula'!$B6))*IF($E6&gt;1,$E6,1)</f>
        <v>1.9799999999999998</v>
      </c>
      <c r="AU6" s="2">
        <f>(SUMIFS('nauji absolventai I pakopa'!C$75:C$82,'nauji absolventai I pakopa'!$A$75:$A$82,'paklausa ir pasiula'!$B6)+SUMIFS('nauji absolventai rezidentura'!C$641:C$706,'nauji absolventai rezidentura'!$A$641:$A$706,'paklausa ir pasiula'!$B6))*IF($E6&gt;1,$E6,1)</f>
        <v>1.3783333333333332</v>
      </c>
      <c r="AV6" s="2">
        <f>(SUMIFS('nauji absolventai I pakopa'!D$75:D$82,'nauji absolventai I pakopa'!$A$75:$A$82,'paklausa ir pasiula'!$B6)+SUMIFS('nauji absolventai rezidentura'!D$641:D$706,'nauji absolventai rezidentura'!$A$641:$A$706,'paklausa ir pasiula'!$B6))*IF($E6&gt;1,$E6,1)</f>
        <v>1.2033333333333331</v>
      </c>
      <c r="AW6" s="2">
        <f>(SUMIFS('nauji absolventai I pakopa'!E$75:E$82,'nauji absolventai I pakopa'!$A$75:$A$82,'paklausa ir pasiula'!$B6)+SUMIFS('nauji absolventai rezidentura'!E$641:E$706,'nauji absolventai rezidentura'!$A$641:$A$706,'paklausa ir pasiula'!$B6))*IF($E6&gt;1,$E6,1)</f>
        <v>1.2033333333333331</v>
      </c>
      <c r="AX6" s="2">
        <f>(SUMIFS('nauji absolventai I pakopa'!F$75:F$82,'nauji absolventai I pakopa'!$A$75:$A$82,'paklausa ir pasiula'!$B6)+SUMIFS('nauji absolventai rezidentura'!F$641:F$706,'nauji absolventai rezidentura'!$A$641:$A$706,'paklausa ir pasiula'!$B6))*IF($E6&gt;1,$E6,1)</f>
        <v>1.63</v>
      </c>
      <c r="AY6" s="2">
        <f>(SUMIFS('nauji absolventai I pakopa'!G$75:G$82,'nauji absolventai I pakopa'!$A$75:$A$82,'paklausa ir pasiula'!$B6)+SUMIFS('nauji absolventai rezidentura'!G$641:G$706,'nauji absolventai rezidentura'!$A$641:$A$706,'paklausa ir pasiula'!$B6))*IF($E6&gt;1,$E6,1)</f>
        <v>1.8049999999999997</v>
      </c>
      <c r="AZ6" s="2">
        <f>(SUMIFS('nauji absolventai I pakopa'!H$75:H$82,'nauji absolventai I pakopa'!$A$75:$A$82,'paklausa ir pasiula'!$B6)+SUMIFS('nauji absolventai rezidentura'!H$641:H$706,'nauji absolventai rezidentura'!$A$641:$A$706,'paklausa ir pasiula'!$B6))*IF($E6&gt;1,$E6,1)</f>
        <v>1.8049999999999997</v>
      </c>
      <c r="BA6" s="2">
        <f>(SUMIFS('nauji absolventai I pakopa'!I$75:I$82,'nauji absolventai I pakopa'!$A$75:$A$82,'paklausa ir pasiula'!$B6)+SUMIFS('nauji absolventai rezidentura'!I$641:I$706,'nauji absolventai rezidentura'!$A$641:$A$706,'paklausa ir pasiula'!$B6))*IF($E6&gt;1,$E6,1)</f>
        <v>1.8049999999999997</v>
      </c>
      <c r="BB6" s="2">
        <f>(SUMIFS('nauji absolventai I pakopa'!J$75:J$82,'nauji absolventai I pakopa'!$A$75:$A$82,'paklausa ir pasiula'!$B6)+SUMIFS('nauji absolventai rezidentura'!J$641:J$706,'nauji absolventai rezidentura'!$A$641:$A$706,'paklausa ir pasiula'!$B6))*IF($E6&gt;1,$E6,1)</f>
        <v>1.8049999999999997</v>
      </c>
      <c r="BC6" s="2">
        <f>(SUMIFS('nauji absolventai I pakopa'!K$75:K$82,'nauji absolventai I pakopa'!$A$75:$A$82,'paklausa ir pasiula'!$B6)+SUMIFS('nauji absolventai rezidentura'!K$641:K$706,'nauji absolventai rezidentura'!$A$641:$A$706,'paklausa ir pasiula'!$B6))*IF($E6&gt;1,$E6,1)</f>
        <v>1.8049999999999997</v>
      </c>
      <c r="BD6" s="2">
        <f>+SUMIFS('nauji (ne absol)'!C$4:C$76,'nauji (ne absol)'!$B$4:$B$76,'paklausa ir pasiula'!$B6)*IF($E6&gt;1,$E6,1)</f>
        <v>1.6666666666666665</v>
      </c>
      <c r="BE6" s="2">
        <f>+SUMIFS('nauji (ne absol)'!D$4:D$76,'nauji (ne absol)'!$B$4:$B$76,'paklausa ir pasiula'!$B6)*IF($E6&gt;1,$E6,1)</f>
        <v>1.6666666666666665</v>
      </c>
      <c r="BF6" s="2">
        <f>+SUMIFS('nauji (ne absol)'!E$4:E$76,'nauji (ne absol)'!$B$4:$B$76,'paklausa ir pasiula'!$B6)*IF($E6&gt;1,$E6,1)</f>
        <v>1.6666666666666665</v>
      </c>
      <c r="BG6" s="2">
        <f>+SUMIFS('nauji (ne absol)'!F$4:F$76,'nauji (ne absol)'!$B$4:$B$76,'paklausa ir pasiula'!$B6)*IF($E6&gt;1,$E6,1)</f>
        <v>1.6666666666666665</v>
      </c>
      <c r="BH6" s="2">
        <f>+SUMIFS('nauji (ne absol)'!G$4:G$76,'nauji (ne absol)'!$B$4:$B$76,'paklausa ir pasiula'!$B6)*IF($E6&gt;1,$E6,1)</f>
        <v>1.6666666666666665</v>
      </c>
      <c r="BI6" s="2">
        <f>+SUMIFS('nauji (ne absol)'!H$4:H$76,'nauji (ne absol)'!$B$4:$B$76,'paklausa ir pasiula'!$B6)*IF($E6&gt;1,$E6,1)</f>
        <v>1.6666666666666665</v>
      </c>
      <c r="BJ6" s="2">
        <f>+SUMIFS('nauji (ne absol)'!I$4:I$76,'nauji (ne absol)'!$B$4:$B$76,'paklausa ir pasiula'!$B6)*IF($E6&gt;1,$E6,1)</f>
        <v>1.6666666666666665</v>
      </c>
      <c r="BK6" s="2">
        <f>+SUMIFS('nauji (ne absol)'!J$4:J$76,'nauji (ne absol)'!$B$4:$B$76,'paklausa ir pasiula'!$B6)*IF($E6&gt;1,$E6,1)</f>
        <v>1.6666666666666665</v>
      </c>
      <c r="BL6" s="2">
        <f>+SUMIFS('nauji (ne absol)'!K$4:K$76,'nauji (ne absol)'!$B$4:$B$76,'paklausa ir pasiula'!$B6)*IF($E6&gt;1,$E6,1)</f>
        <v>1.6666666666666665</v>
      </c>
      <c r="BM6" s="2">
        <f>+SUMIFS('nauji (ne absol)'!L$4:L$76,'nauji (ne absol)'!$B$4:$B$76,'paklausa ir pasiula'!$B6)*IF($E6&gt;1,$E6,1)</f>
        <v>1.6666666666666665</v>
      </c>
      <c r="BN6" s="2">
        <f>+AJ6+SUM($AT6:AT6)+SUM($BD6:BD6)</f>
        <v>1.5560222100189411</v>
      </c>
      <c r="BO6" s="2">
        <f>+AK6+SUM($AT6:AU6)+SUM($BD6:BE6)</f>
        <v>2.4339654003080438</v>
      </c>
      <c r="BP6" s="2">
        <f>+AL6+SUM($AT6:AV6)+SUM($BD6:BF6)</f>
        <v>3.7606256400777127</v>
      </c>
      <c r="BQ6" s="2">
        <f>+AM6+SUM($AT6:AW6)+SUM($BD6:BG6)</f>
        <v>5.1384855951466308</v>
      </c>
      <c r="BR6" s="2">
        <f>+AN6+SUM($AT6:AX6)+SUM($BD6:BH6)</f>
        <v>6.9422512498035323</v>
      </c>
      <c r="BS6" s="2">
        <f>+AO6+SUM($AT6:AY6)+SUM($BD6:BI6)</f>
        <v>8.793725484370869</v>
      </c>
      <c r="BT6" s="2">
        <f>+AP6+SUM($AT6:AZ6)+SUM($BD6:BJ6)</f>
        <v>10.80944088407297</v>
      </c>
      <c r="BU6" s="2">
        <f>+AQ6+SUM($AT6:BA6)+SUM($BD6:BK6)</f>
        <v>12.921403924833728</v>
      </c>
      <c r="BV6" s="2">
        <f>+AR6+SUM($AT6:BB6)+SUM($BD6:BL6)</f>
        <v>15.024184896654504</v>
      </c>
      <c r="BW6" s="2">
        <f>+AS6+SUM($AT6:BC6)+SUM($BD6:BM6)</f>
        <v>17.089565116101063</v>
      </c>
    </row>
    <row r="7" spans="1:75">
      <c r="A7" t="s">
        <v>75</v>
      </c>
      <c r="B7" t="s">
        <v>58</v>
      </c>
      <c r="C7" s="2">
        <v>737.66666666666674</v>
      </c>
      <c r="D7" s="2">
        <f>+IF('realus poreikis 2020'!$D$1=1,'realus poreikis 2020'!H19,IF('realus poreikis 2020'!$D$1=2,'realus poreikis 2020'!I19,'realus poreikis 2020'!J19))*IF($E7&gt;1,E7,1)</f>
        <v>753.66666666666674</v>
      </c>
      <c r="E7" s="9">
        <f>+'darbo kruvis'!F9</f>
        <v>1</v>
      </c>
      <c r="F7" s="2">
        <f>+$D7*'pletros poreikis'!E13*IF($E7&gt;1,$E7,1)</f>
        <v>746.27703560526891</v>
      </c>
      <c r="G7" s="2">
        <f>+$D7*'pletros poreikis'!F13*IF($E7&gt;1,$E7,1)</f>
        <v>750.68664496237841</v>
      </c>
      <c r="H7" s="2">
        <f>+$D7*'pletros poreikis'!G13*IF($E7&gt;1,$E7,1)</f>
        <v>755.05438403309745</v>
      </c>
      <c r="I7" s="2">
        <f>+$D7*'pletros poreikis'!H13*IF($E7&gt;1,$E7,1)</f>
        <v>759.38025281742614</v>
      </c>
      <c r="J7" s="2">
        <f>+$D7*'pletros poreikis'!I13*IF($E7&gt;1,$E7,1)</f>
        <v>763.66425131536425</v>
      </c>
      <c r="K7" s="2">
        <f>+$D7*'pletros poreikis'!J13*IF($E7&gt;1,$E7,1)</f>
        <v>767.90637952691191</v>
      </c>
      <c r="L7" s="2">
        <f>+$D7*'pletros poreikis'!K13*IF($E7&gt;1,$E7,1)</f>
        <v>772.10663745206921</v>
      </c>
      <c r="M7" s="2">
        <f>+$D7*'pletros poreikis'!L13*IF($E7&gt;1,$E7,1)</f>
        <v>776.26502509083605</v>
      </c>
      <c r="N7" s="2">
        <f>+$D7*'pletros poreikis'!M13*IF($E7&gt;1,$E7,1)</f>
        <v>780.3815424432122</v>
      </c>
      <c r="O7" s="2">
        <f>+$D7*'pletros poreikis'!N13*IF($E7&gt;1,$E7,1)</f>
        <v>784.456189509198</v>
      </c>
      <c r="P7" s="2">
        <f>+SUMIFS('isejimas i pensija'!D$5:D$77,'isejimas i pensija'!$C$5:$C$77,'paklausa ir pasiula'!$B7)*IF($E7&gt;1,$E7,1)</f>
        <v>7.2652781358651444</v>
      </c>
      <c r="Q7" s="2">
        <f>+SUMIFS('isejimas i pensija'!E$5:E$77,'isejimas i pensija'!$C$5:$C$77,'paklausa ir pasiula'!$B7)*IF($E7&gt;1,$E7,1)</f>
        <v>8.8193716635690453</v>
      </c>
      <c r="R7" s="2">
        <f>+SUMIFS('isejimas i pensija'!F$5:F$77,'isejimas i pensija'!$C$5:$C$77,'paklausa ir pasiula'!$B7)*IF($E7&gt;1,$E7,1)</f>
        <v>10.178209648041792</v>
      </c>
      <c r="S7" s="2">
        <f>+SUMIFS('isejimas i pensija'!G$5:G$77,'isejimas i pensija'!$C$5:$C$77,'paklausa ir pasiula'!$B7)*IF($E7&gt;1,$E7,1)</f>
        <v>10.596053546433364</v>
      </c>
      <c r="T7" s="2">
        <f>+SUMIFS('isejimas i pensija'!H$5:H$77,'isejimas i pensija'!$C$5:$C$77,'paklausa ir pasiula'!$B7)*IF($E7&gt;1,$E7,1)</f>
        <v>11.834048294630556</v>
      </c>
      <c r="U7" s="2">
        <f>+SUMIFS('isejimas i pensija'!I$5:I$77,'isejimas i pensija'!$C$5:$C$77,'paklausa ir pasiula'!$B7)*IF($E7&gt;1,$E7,1)</f>
        <v>12.409677244672171</v>
      </c>
      <c r="V7" s="2">
        <f>+SUMIFS('isejimas i pensija'!J$5:J$77,'isejimas i pensija'!$C$5:$C$77,'paklausa ir pasiula'!$B7)*IF($E7&gt;1,$E7,1)</f>
        <v>14.728603102002017</v>
      </c>
      <c r="W7" s="2">
        <f>+SUMIFS('isejimas i pensija'!K$5:K$77,'isejimas i pensija'!$C$5:$C$77,'paklausa ir pasiula'!$B7)*IF($E7&gt;1,$E7,1)</f>
        <v>15.739028254768579</v>
      </c>
      <c r="X7" s="2">
        <f>+SUMIFS('isejimas i pensija'!L$5:L$77,'isejimas i pensija'!$C$5:$C$77,'paklausa ir pasiula'!$B7)*IF($E7&gt;1,$E7,1)</f>
        <v>16.788377409989405</v>
      </c>
      <c r="Y7" s="2">
        <f>+SUMIFS('isejimas i pensija'!M$5:M$77,'isejimas i pensija'!$C$5:$C$77,'paklausa ir pasiula'!$B7)*IF($E7&gt;1,$E7,1)</f>
        <v>19.013032057579398</v>
      </c>
      <c r="Z7" s="2">
        <f>+SUMIFS('isejimas is darbo'!D$5:D$77,'isejimas is darbo'!$C$5:$C$77,'paklausa ir pasiula'!$B7)*IF($E7&gt;1,$E7,1)</f>
        <v>11.958333333333334</v>
      </c>
      <c r="AA7" s="2">
        <f>+SUMIFS('isejimas is darbo'!E$5:E$77,'isejimas is darbo'!$C$5:$C$77,'paklausa ir pasiula'!$B7)*IF($E7&gt;1,$E7,1)</f>
        <v>11.958333333333334</v>
      </c>
      <c r="AB7" s="2">
        <f>+SUMIFS('isejimas is darbo'!F$5:F$77,'isejimas is darbo'!$C$5:$C$77,'paklausa ir pasiula'!$B7)*IF($E7&gt;1,$E7,1)</f>
        <v>11.958333333333334</v>
      </c>
      <c r="AC7" s="2">
        <f>+SUMIFS('isejimas is darbo'!G$5:G$77,'isejimas is darbo'!$C$5:$C$77,'paklausa ir pasiula'!$B7)*IF($E7&gt;1,$E7,1)</f>
        <v>11.958333333333334</v>
      </c>
      <c r="AD7" s="2">
        <f>+SUMIFS('isejimas is darbo'!H$5:H$77,'isejimas is darbo'!$C$5:$C$77,'paklausa ir pasiula'!$B7)*IF($E7&gt;1,$E7,1)</f>
        <v>11.958333333333334</v>
      </c>
      <c r="AE7" s="2">
        <f>+SUMIFS('isejimas is darbo'!I$5:I$77,'isejimas is darbo'!$C$5:$C$77,'paklausa ir pasiula'!$B7)*IF($E7&gt;1,$E7,1)</f>
        <v>11.958333333333334</v>
      </c>
      <c r="AF7" s="2">
        <f>+SUMIFS('isejimas is darbo'!J$5:J$77,'isejimas is darbo'!$C$5:$C$77,'paklausa ir pasiula'!$B7)*IF($E7&gt;1,$E7,1)</f>
        <v>11.958333333333334</v>
      </c>
      <c r="AG7" s="2">
        <f>+SUMIFS('isejimas is darbo'!K$5:K$77,'isejimas is darbo'!$C$5:$C$77,'paklausa ir pasiula'!$B7)*IF($E7&gt;1,$E7,1)</f>
        <v>11.958333333333334</v>
      </c>
      <c r="AH7" s="2">
        <f>+SUMIFS('isejimas is darbo'!L$5:L$77,'isejimas is darbo'!$C$5:$C$77,'paklausa ir pasiula'!$B7)*IF($E7&gt;1,$E7,1)</f>
        <v>11.958333333333334</v>
      </c>
      <c r="AI7" s="2">
        <f>+SUMIFS('isejimas is darbo'!M$5:M$77,'isejimas is darbo'!$C$5:$C$77,'paklausa ir pasiula'!$B7)*IF($E7&gt;1,$E7,1)</f>
        <v>11.958333333333334</v>
      </c>
      <c r="AJ7" s="2">
        <f>+$C7-F7-SUM($P7:P7)-SUM($Z7:Z7)</f>
        <v>-27.833980407800645</v>
      </c>
      <c r="AK7" s="2">
        <f>+$C7-G7-SUM($P7:Q7)-SUM($Z7:AA7)</f>
        <v>-53.021294761812527</v>
      </c>
      <c r="AL7" s="2">
        <f>+$C7-H7-SUM($P7:R7)-SUM($Z7:AB7)</f>
        <v>-79.525576813906696</v>
      </c>
      <c r="AM7" s="2">
        <f>+$C7-I7-SUM($P7:S7)-SUM($Z7:AC7)</f>
        <v>-106.40583247800208</v>
      </c>
      <c r="AN7" s="2">
        <f>+$C7-J7-SUM($P7:T7)-SUM($Z7:AD7)</f>
        <v>-134.48221260390409</v>
      </c>
      <c r="AO7" s="2">
        <f>+$C7-K7-SUM($P7:U7)-SUM($Z7:AE7)</f>
        <v>-163.09235139345725</v>
      </c>
      <c r="AP7" s="2">
        <f>+$C7-L7-SUM($P7:V7)-SUM($Z7:AF7)</f>
        <v>-193.97954575394988</v>
      </c>
      <c r="AQ7" s="2">
        <f>+$C7-M7-SUM($P7:W7)-SUM($Z7:AG7)</f>
        <v>-225.83529498081865</v>
      </c>
      <c r="AR7" s="2">
        <f>+$C7-N7-SUM($P7:X7)-SUM($Z7:AH7)</f>
        <v>-258.69852307651752</v>
      </c>
      <c r="AS7" s="2">
        <f>+$C7-O7-SUM($P7:Y7)-SUM($Z7:AI7)</f>
        <v>-293.74453553341607</v>
      </c>
      <c r="AT7" s="2">
        <f>(SUMIFS('nauji absolventai I pakopa'!B$75:B$82,'nauji absolventai I pakopa'!$A$75:$A$82,'paklausa ir pasiula'!$B7)+SUMIFS('nauji absolventai rezidentura'!B$641:B$706,'nauji absolventai rezidentura'!$A$641:$A$706,'paklausa ir pasiula'!$B7))*IF($E7&gt;1,$E7,1)</f>
        <v>20.083690753690753</v>
      </c>
      <c r="AU7" s="2">
        <f>(SUMIFS('nauji absolventai I pakopa'!C$75:C$82,'nauji absolventai I pakopa'!$A$75:$A$82,'paklausa ir pasiula'!$B7)+SUMIFS('nauji absolventai rezidentura'!C$641:C$706,'nauji absolventai rezidentura'!$A$641:$A$706,'paklausa ir pasiula'!$B7))*IF($E7&gt;1,$E7,1)</f>
        <v>20.651435508935506</v>
      </c>
      <c r="AV7" s="2">
        <f>(SUMIFS('nauji absolventai I pakopa'!D$75:D$82,'nauji absolventai I pakopa'!$A$75:$A$82,'paklausa ir pasiula'!$B7)+SUMIFS('nauji absolventai rezidentura'!D$641:D$706,'nauji absolventai rezidentura'!$A$641:$A$706,'paklausa ir pasiula'!$B7))*IF($E7&gt;1,$E7,1)</f>
        <v>20.556484071484071</v>
      </c>
      <c r="AW7" s="2">
        <f>(SUMIFS('nauji absolventai I pakopa'!E$75:E$82,'nauji absolventai I pakopa'!$A$75:$A$82,'paklausa ir pasiula'!$B7)+SUMIFS('nauji absolventai rezidentura'!E$641:E$706,'nauji absolventai rezidentura'!$A$641:$A$706,'paklausa ir pasiula'!$B7))*IF($E7&gt;1,$E7,1)</f>
        <v>21.10951146076146</v>
      </c>
      <c r="AX7" s="2">
        <f>(SUMIFS('nauji absolventai I pakopa'!F$75:F$82,'nauji absolventai I pakopa'!$A$75:$A$82,'paklausa ir pasiula'!$B7)+SUMIFS('nauji absolventai rezidentura'!F$641:F$706,'nauji absolventai rezidentura'!$A$641:$A$706,'paklausa ir pasiula'!$B7))*IF($E7&gt;1,$E7,1)</f>
        <v>22.43928904428904</v>
      </c>
      <c r="AY7" s="2">
        <f>(SUMIFS('nauji absolventai I pakopa'!G$75:G$82,'nauji absolventai I pakopa'!$A$75:$A$82,'paklausa ir pasiula'!$B7)+SUMIFS('nauji absolventai rezidentura'!G$641:G$706,'nauji absolventai rezidentura'!$A$641:$A$706,'paklausa ir pasiula'!$B7))*IF($E7&gt;1,$E7,1)</f>
        <v>22.770495337995335</v>
      </c>
      <c r="AZ7" s="2">
        <f>(SUMIFS('nauji absolventai I pakopa'!H$75:H$82,'nauji absolventai I pakopa'!$A$75:$A$82,'paklausa ir pasiula'!$B7)+SUMIFS('nauji absolventai rezidentura'!H$641:H$706,'nauji absolventai rezidentura'!$A$641:$A$706,'paklausa ir pasiula'!$B7))*IF($E7&gt;1,$E7,1)</f>
        <v>22.940075757575752</v>
      </c>
      <c r="BA7" s="2">
        <f>(SUMIFS('nauji absolventai I pakopa'!I$75:I$82,'nauji absolventai I pakopa'!$A$75:$A$82,'paklausa ir pasiula'!$B7)+SUMIFS('nauji absolventai rezidentura'!I$641:I$706,'nauji absolventai rezidentura'!$A$641:$A$706,'paklausa ir pasiula'!$B7))*IF($E7&gt;1,$E7,1)</f>
        <v>22.940075757575752</v>
      </c>
      <c r="BB7" s="2">
        <f>(SUMIFS('nauji absolventai I pakopa'!J$75:J$82,'nauji absolventai I pakopa'!$A$75:$A$82,'paklausa ir pasiula'!$B7)+SUMIFS('nauji absolventai rezidentura'!J$641:J$706,'nauji absolventai rezidentura'!$A$641:$A$706,'paklausa ir pasiula'!$B7))*IF($E7&gt;1,$E7,1)</f>
        <v>22.940075757575752</v>
      </c>
      <c r="BC7" s="2">
        <f>(SUMIFS('nauji absolventai I pakopa'!K$75:K$82,'nauji absolventai I pakopa'!$A$75:$A$82,'paklausa ir pasiula'!$B7)+SUMIFS('nauji absolventai rezidentura'!K$641:K$706,'nauji absolventai rezidentura'!$A$641:$A$706,'paklausa ir pasiula'!$B7))*IF($E7&gt;1,$E7,1)</f>
        <v>22.940075757575752</v>
      </c>
      <c r="BD7" s="2">
        <f>+SUMIFS('nauji (ne absol)'!C$4:C$76,'nauji (ne absol)'!$B$4:$B$76,'paklausa ir pasiula'!$B7)*IF($E7&gt;1,$E7,1)</f>
        <v>14.375</v>
      </c>
      <c r="BE7" s="2">
        <f>+SUMIFS('nauji (ne absol)'!D$4:D$76,'nauji (ne absol)'!$B$4:$B$76,'paklausa ir pasiula'!$B7)*IF($E7&gt;1,$E7,1)</f>
        <v>14.375</v>
      </c>
      <c r="BF7" s="2">
        <f>+SUMIFS('nauji (ne absol)'!E$4:E$76,'nauji (ne absol)'!$B$4:$B$76,'paklausa ir pasiula'!$B7)*IF($E7&gt;1,$E7,1)</f>
        <v>14.375</v>
      </c>
      <c r="BG7" s="2">
        <f>+SUMIFS('nauji (ne absol)'!F$4:F$76,'nauji (ne absol)'!$B$4:$B$76,'paklausa ir pasiula'!$B7)*IF($E7&gt;1,$E7,1)</f>
        <v>14.375</v>
      </c>
      <c r="BH7" s="2">
        <f>+SUMIFS('nauji (ne absol)'!G$4:G$76,'nauji (ne absol)'!$B$4:$B$76,'paklausa ir pasiula'!$B7)*IF($E7&gt;1,$E7,1)</f>
        <v>14.375</v>
      </c>
      <c r="BI7" s="2">
        <f>+SUMIFS('nauji (ne absol)'!H$4:H$76,'nauji (ne absol)'!$B$4:$B$76,'paklausa ir pasiula'!$B7)*IF($E7&gt;1,$E7,1)</f>
        <v>14.375</v>
      </c>
      <c r="BJ7" s="2">
        <f>+SUMIFS('nauji (ne absol)'!I$4:I$76,'nauji (ne absol)'!$B$4:$B$76,'paklausa ir pasiula'!$B7)*IF($E7&gt;1,$E7,1)</f>
        <v>14.375</v>
      </c>
      <c r="BK7" s="2">
        <f>+SUMIFS('nauji (ne absol)'!J$4:J$76,'nauji (ne absol)'!$B$4:$B$76,'paklausa ir pasiula'!$B7)*IF($E7&gt;1,$E7,1)</f>
        <v>14.375</v>
      </c>
      <c r="BL7" s="2">
        <f>+SUMIFS('nauji (ne absol)'!K$4:K$76,'nauji (ne absol)'!$B$4:$B$76,'paklausa ir pasiula'!$B7)*IF($E7&gt;1,$E7,1)</f>
        <v>14.375</v>
      </c>
      <c r="BM7" s="2">
        <f>+SUMIFS('nauji (ne absol)'!L$4:L$76,'nauji (ne absol)'!$B$4:$B$76,'paklausa ir pasiula'!$B7)*IF($E7&gt;1,$E7,1)</f>
        <v>14.375</v>
      </c>
      <c r="BN7" s="2">
        <f>+AJ7+SUM($AT7:AT7)+SUM($BD7:BD7)</f>
        <v>6.624710345890108</v>
      </c>
      <c r="BO7" s="2">
        <f>+AK7+SUM($AT7:AU7)+SUM($BD7:BE7)</f>
        <v>16.463831500813733</v>
      </c>
      <c r="BP7" s="2">
        <f>+AL7+SUM($AT7:AV7)+SUM($BD7:BF7)</f>
        <v>24.891033520203635</v>
      </c>
      <c r="BQ7" s="2">
        <f>+AM7+SUM($AT7:AW7)+SUM($BD7:BG7)</f>
        <v>33.495289316869702</v>
      </c>
      <c r="BR7" s="2">
        <f>+AN7+SUM($AT7:AX7)+SUM($BD7:BH7)</f>
        <v>42.233198235256737</v>
      </c>
      <c r="BS7" s="2">
        <f>+AO7+SUM($AT7:AY7)+SUM($BD7:BI7)</f>
        <v>50.768554783698903</v>
      </c>
      <c r="BT7" s="2">
        <f>+AP7+SUM($AT7:AZ7)+SUM($BD7:BJ7)</f>
        <v>57.19643618078203</v>
      </c>
      <c r="BU7" s="2">
        <f>+AQ7+SUM($AT7:BA7)+SUM($BD7:BK7)</f>
        <v>62.655762711489018</v>
      </c>
      <c r="BV7" s="2">
        <f>+AR7+SUM($AT7:BB7)+SUM($BD7:BL7)</f>
        <v>67.107610373365901</v>
      </c>
      <c r="BW7" s="2">
        <f>+AS7+SUM($AT7:BC7)+SUM($BD7:BM7)</f>
        <v>69.376673674043104</v>
      </c>
    </row>
    <row r="8" spans="1:75">
      <c r="A8" t="s">
        <v>75</v>
      </c>
      <c r="B8" t="s">
        <v>14</v>
      </c>
      <c r="C8" s="2">
        <v>323.83333333333331</v>
      </c>
      <c r="D8" s="2">
        <f>+IF('realus poreikis 2020'!$D$1=1,'realus poreikis 2020'!H20,IF('realus poreikis 2020'!$D$1=2,'realus poreikis 2020'!I20,'realus poreikis 2020'!J20))*IF($E8&gt;1,E8,1)</f>
        <v>335.83333333333331</v>
      </c>
      <c r="E8" s="9">
        <f>+'darbo kruvis'!F10</f>
        <v>1</v>
      </c>
      <c r="F8" s="2">
        <f>+$D8*'pletros poreikis'!E14*IF($E8&gt;1,$E8,1)</f>
        <v>329.95870119465741</v>
      </c>
      <c r="G8" s="2">
        <f>+$D8*'pletros poreikis'!F14*IF($E8&gt;1,$E8,1)</f>
        <v>331.03189445268282</v>
      </c>
      <c r="H8" s="2">
        <f>+$D8*'pletros poreikis'!G14*IF($E8&gt;1,$E8,1)</f>
        <v>332.07087052637092</v>
      </c>
      <c r="I8" s="2">
        <f>+$D8*'pletros poreikis'!H14*IF($E8&gt;1,$E8,1)</f>
        <v>333.07562941572172</v>
      </c>
      <c r="J8" s="2">
        <f>+$D8*'pletros poreikis'!I14*IF($E8&gt;1,$E8,1)</f>
        <v>334.04617112073521</v>
      </c>
      <c r="K8" s="2">
        <f>+$D8*'pletros poreikis'!J14*IF($E8&gt;1,$E8,1)</f>
        <v>334.9824956414115</v>
      </c>
      <c r="L8" s="2">
        <f>+$D8*'pletros poreikis'!K14*IF($E8&gt;1,$E8,1)</f>
        <v>335.88460297775043</v>
      </c>
      <c r="M8" s="2">
        <f>+$D8*'pletros poreikis'!L14*IF($E8&gt;1,$E8,1)</f>
        <v>336.75249312975217</v>
      </c>
      <c r="N8" s="2">
        <f>+$D8*'pletros poreikis'!M14*IF($E8&gt;1,$E8,1)</f>
        <v>337.58616609741642</v>
      </c>
      <c r="O8" s="2">
        <f>+$D8*'pletros poreikis'!N14*IF($E8&gt;1,$E8,1)</f>
        <v>338.38562188074349</v>
      </c>
      <c r="P8" s="2">
        <f>+SUMIFS('isejimas i pensija'!D$5:D$77,'isejimas i pensija'!$C$5:$C$77,'paklausa ir pasiula'!$B8)*IF($E8&gt;1,$E8,1)</f>
        <v>11.869372882343949</v>
      </c>
      <c r="Q8" s="2">
        <f>+SUMIFS('isejimas i pensija'!E$5:E$77,'isejimas i pensija'!$C$5:$C$77,'paklausa ir pasiula'!$B8)*IF($E8&gt;1,$E8,1)</f>
        <v>12.96423715760683</v>
      </c>
      <c r="R8" s="2">
        <f>+SUMIFS('isejimas i pensija'!F$5:F$77,'isejimas i pensija'!$C$5:$C$77,'paklausa ir pasiula'!$B8)*IF($E8&gt;1,$E8,1)</f>
        <v>12.51399394369124</v>
      </c>
      <c r="S8" s="2">
        <f>+SUMIFS('isejimas i pensija'!G$5:G$77,'isejimas i pensija'!$C$5:$C$77,'paklausa ir pasiula'!$B8)*IF($E8&gt;1,$E8,1)</f>
        <v>13.060078183182654</v>
      </c>
      <c r="T8" s="2">
        <f>+SUMIFS('isejimas i pensija'!H$5:H$77,'isejimas i pensija'!$C$5:$C$77,'paklausa ir pasiula'!$B8)*IF($E8&gt;1,$E8,1)</f>
        <v>12.561853752742158</v>
      </c>
      <c r="U8" s="2">
        <f>+SUMIFS('isejimas i pensija'!I$5:I$77,'isejimas i pensija'!$C$5:$C$77,'paklausa ir pasiula'!$B8)*IF($E8&gt;1,$E8,1)</f>
        <v>12.409740282500422</v>
      </c>
      <c r="V8" s="2">
        <f>+SUMIFS('isejimas i pensija'!J$5:J$77,'isejimas i pensija'!$C$5:$C$77,'paklausa ir pasiula'!$B8)*IF($E8&gt;1,$E8,1)</f>
        <v>11.946928151159797</v>
      </c>
      <c r="W8" s="2">
        <f>+SUMIFS('isejimas i pensija'!K$5:K$77,'isejimas i pensija'!$C$5:$C$77,'paklausa ir pasiula'!$B8)*IF($E8&gt;1,$E8,1)</f>
        <v>11.426544496333749</v>
      </c>
      <c r="X8" s="2">
        <f>+SUMIFS('isejimas i pensija'!L$5:L$77,'isejimas i pensija'!$C$5:$C$77,'paklausa ir pasiula'!$B8)*IF($E8&gt;1,$E8,1)</f>
        <v>11.523227014311288</v>
      </c>
      <c r="Y8" s="2">
        <f>+SUMIFS('isejimas i pensija'!M$5:M$77,'isejimas i pensija'!$C$5:$C$77,'paklausa ir pasiula'!$B8)*IF($E8&gt;1,$E8,1)</f>
        <v>11.576860268472329</v>
      </c>
      <c r="Z8" s="2">
        <f>+SUMIFS('isejimas is darbo'!D$5:D$77,'isejimas is darbo'!$C$5:$C$77,'paklausa ir pasiula'!$B8)*IF($E8&gt;1,$E8,1)</f>
        <v>3.75</v>
      </c>
      <c r="AA8" s="2">
        <f>+SUMIFS('isejimas is darbo'!E$5:E$77,'isejimas is darbo'!$C$5:$C$77,'paklausa ir pasiula'!$B8)*IF($E8&gt;1,$E8,1)</f>
        <v>3.75</v>
      </c>
      <c r="AB8" s="2">
        <f>+SUMIFS('isejimas is darbo'!F$5:F$77,'isejimas is darbo'!$C$5:$C$77,'paklausa ir pasiula'!$B8)*IF($E8&gt;1,$E8,1)</f>
        <v>3.75</v>
      </c>
      <c r="AC8" s="2">
        <f>+SUMIFS('isejimas is darbo'!G$5:G$77,'isejimas is darbo'!$C$5:$C$77,'paklausa ir pasiula'!$B8)*IF($E8&gt;1,$E8,1)</f>
        <v>3.75</v>
      </c>
      <c r="AD8" s="2">
        <f>+SUMIFS('isejimas is darbo'!H$5:H$77,'isejimas is darbo'!$C$5:$C$77,'paklausa ir pasiula'!$B8)*IF($E8&gt;1,$E8,1)</f>
        <v>3.75</v>
      </c>
      <c r="AE8" s="2">
        <f>+SUMIFS('isejimas is darbo'!I$5:I$77,'isejimas is darbo'!$C$5:$C$77,'paklausa ir pasiula'!$B8)*IF($E8&gt;1,$E8,1)</f>
        <v>3.75</v>
      </c>
      <c r="AF8" s="2">
        <f>+SUMIFS('isejimas is darbo'!J$5:J$77,'isejimas is darbo'!$C$5:$C$77,'paklausa ir pasiula'!$B8)*IF($E8&gt;1,$E8,1)</f>
        <v>3.75</v>
      </c>
      <c r="AG8" s="2">
        <f>+SUMIFS('isejimas is darbo'!K$5:K$77,'isejimas is darbo'!$C$5:$C$77,'paklausa ir pasiula'!$B8)*IF($E8&gt;1,$E8,1)</f>
        <v>3.75</v>
      </c>
      <c r="AH8" s="2">
        <f>+SUMIFS('isejimas is darbo'!L$5:L$77,'isejimas is darbo'!$C$5:$C$77,'paklausa ir pasiula'!$B8)*IF($E8&gt;1,$E8,1)</f>
        <v>3.75</v>
      </c>
      <c r="AI8" s="2">
        <f>+SUMIFS('isejimas is darbo'!M$5:M$77,'isejimas is darbo'!$C$5:$C$77,'paklausa ir pasiula'!$B8)*IF($E8&gt;1,$E8,1)</f>
        <v>3.75</v>
      </c>
      <c r="AJ8" s="2">
        <f>+$C8-F8-SUM($P8:P8)-SUM($Z8:Z8)</f>
        <v>-21.744740743668043</v>
      </c>
      <c r="AK8" s="2">
        <f>+$C8-G8-SUM($P8:Q8)-SUM($Z8:AA8)</f>
        <v>-39.532171159300283</v>
      </c>
      <c r="AL8" s="2">
        <f>+$C8-H8-SUM($P8:R8)-SUM($Z8:AB8)</f>
        <v>-56.835141176679628</v>
      </c>
      <c r="AM8" s="2">
        <f>+$C8-I8-SUM($P8:S8)-SUM($Z8:AC8)</f>
        <v>-74.649978249213078</v>
      </c>
      <c r="AN8" s="2">
        <f>+$C8-J8-SUM($P8:T8)-SUM($Z8:AD8)</f>
        <v>-91.932373706968718</v>
      </c>
      <c r="AO8" s="2">
        <f>+$C8-K8-SUM($P8:U8)-SUM($Z8:AE8)</f>
        <v>-109.02843851014543</v>
      </c>
      <c r="AP8" s="2">
        <f>+$C8-L8-SUM($P8:V8)-SUM($Z8:AF8)</f>
        <v>-125.62747399764416</v>
      </c>
      <c r="AQ8" s="2">
        <f>+$C8-M8-SUM($P8:W8)-SUM($Z8:AG8)</f>
        <v>-141.67190864597964</v>
      </c>
      <c r="AR8" s="2">
        <f>+$C8-N8-SUM($P8:X8)-SUM($Z8:AH8)</f>
        <v>-157.77880862795519</v>
      </c>
      <c r="AS8" s="2">
        <f>+$C8-O8-SUM($P8:Y8)-SUM($Z8:AI8)</f>
        <v>-173.90512467975458</v>
      </c>
      <c r="AT8" s="2">
        <f>(SUMIFS('nauji absolventai I pakopa'!B$75:B$82,'nauji absolventai I pakopa'!$A$75:$A$82,'paklausa ir pasiula'!$B8)+SUMIFS('nauji absolventai rezidentura'!B$641:B$706,'nauji absolventai rezidentura'!$A$641:$A$706,'paklausa ir pasiula'!$B8))*IF($E8&gt;1,$E8,1)</f>
        <v>10.134527972027973</v>
      </c>
      <c r="AU8" s="2">
        <f>(SUMIFS('nauji absolventai I pakopa'!C$75:C$82,'nauji absolventai I pakopa'!$A$75:$A$82,'paklausa ir pasiula'!$B8)+SUMIFS('nauji absolventai rezidentura'!C$641:C$706,'nauji absolventai rezidentura'!$A$641:$A$706,'paklausa ir pasiula'!$B8))*IF($E8&gt;1,$E8,1)</f>
        <v>10.796845862470864</v>
      </c>
      <c r="AV8" s="2">
        <f>(SUMIFS('nauji absolventai I pakopa'!D$75:D$82,'nauji absolventai I pakopa'!$A$75:$A$82,'paklausa ir pasiula'!$B8)+SUMIFS('nauji absolventai rezidentura'!D$641:D$706,'nauji absolventai rezidentura'!$A$641:$A$706,'paklausa ir pasiula'!$B8))*IF($E8&gt;1,$E8,1)</f>
        <v>9.1426063519813532</v>
      </c>
      <c r="AW8" s="2">
        <f>(SUMIFS('nauji absolventai I pakopa'!E$75:E$82,'nauji absolventai I pakopa'!$A$75:$A$82,'paklausa ir pasiula'!$B8)+SUMIFS('nauji absolventai rezidentura'!E$641:E$706,'nauji absolventai rezidentura'!$A$641:$A$706,'paklausa ir pasiula'!$B8))*IF($E8&gt;1,$E8,1)</f>
        <v>5.901027097902098</v>
      </c>
      <c r="AX8" s="2">
        <f>(SUMIFS('nauji absolventai I pakopa'!F$75:F$82,'nauji absolventai I pakopa'!$A$75:$A$82,'paklausa ir pasiula'!$B8)+SUMIFS('nauji absolventai rezidentura'!F$641:F$706,'nauji absolventai rezidentura'!$A$641:$A$706,'paklausa ir pasiula'!$B8))*IF($E8&gt;1,$E8,1)</f>
        <v>2.6769303613053612</v>
      </c>
      <c r="AY8" s="2">
        <f>(SUMIFS('nauji absolventai I pakopa'!G$75:G$82,'nauji absolventai I pakopa'!$A$75:$A$82,'paklausa ir pasiula'!$B8)+SUMIFS('nauji absolventai rezidentura'!G$641:G$706,'nauji absolventai rezidentura'!$A$641:$A$706,'paklausa ir pasiula'!$B8))*IF($E8&gt;1,$E8,1)</f>
        <v>3.3359848484848484</v>
      </c>
      <c r="AZ8" s="2">
        <f>(SUMIFS('nauji absolventai I pakopa'!H$75:H$82,'nauji absolventai I pakopa'!$A$75:$A$82,'paklausa ir pasiula'!$B8)+SUMIFS('nauji absolventai rezidentura'!H$641:H$706,'nauji absolventai rezidentura'!$A$641:$A$706,'paklausa ir pasiula'!$B8))*IF($E8&gt;1,$E8,1)</f>
        <v>3.3662878787878787</v>
      </c>
      <c r="BA8" s="2">
        <f>(SUMIFS('nauji absolventai I pakopa'!I$75:I$82,'nauji absolventai I pakopa'!$A$75:$A$82,'paklausa ir pasiula'!$B8)+SUMIFS('nauji absolventai rezidentura'!I$641:I$706,'nauji absolventai rezidentura'!$A$641:$A$706,'paklausa ir pasiula'!$B8))*IF($E8&gt;1,$E8,1)</f>
        <v>3.3662878787878787</v>
      </c>
      <c r="BB8" s="2">
        <f>(SUMIFS('nauji absolventai I pakopa'!J$75:J$82,'nauji absolventai I pakopa'!$A$75:$A$82,'paklausa ir pasiula'!$B8)+SUMIFS('nauji absolventai rezidentura'!J$641:J$706,'nauji absolventai rezidentura'!$A$641:$A$706,'paklausa ir pasiula'!$B8))*IF($E8&gt;1,$E8,1)</f>
        <v>3.3662878787878787</v>
      </c>
      <c r="BC8" s="2">
        <f>(SUMIFS('nauji absolventai I pakopa'!K$75:K$82,'nauji absolventai I pakopa'!$A$75:$A$82,'paklausa ir pasiula'!$B8)+SUMIFS('nauji absolventai rezidentura'!K$641:K$706,'nauji absolventai rezidentura'!$A$641:$A$706,'paklausa ir pasiula'!$B8))*IF($E8&gt;1,$E8,1)</f>
        <v>3.3662878787878787</v>
      </c>
      <c r="BD8" s="2">
        <f>+SUMIFS('nauji (ne absol)'!C$4:C$76,'nauji (ne absol)'!$B$4:$B$76,'paklausa ir pasiula'!$B8)*IF($E8&gt;1,$E8,1)</f>
        <v>8.125</v>
      </c>
      <c r="BE8" s="2">
        <f>+SUMIFS('nauji (ne absol)'!D$4:D$76,'nauji (ne absol)'!$B$4:$B$76,'paklausa ir pasiula'!$B8)*IF($E8&gt;1,$E8,1)</f>
        <v>8.125</v>
      </c>
      <c r="BF8" s="2">
        <f>+SUMIFS('nauji (ne absol)'!E$4:E$76,'nauji (ne absol)'!$B$4:$B$76,'paklausa ir pasiula'!$B8)*IF($E8&gt;1,$E8,1)</f>
        <v>8.125</v>
      </c>
      <c r="BG8" s="2">
        <f>+SUMIFS('nauji (ne absol)'!F$4:F$76,'nauji (ne absol)'!$B$4:$B$76,'paklausa ir pasiula'!$B8)*IF($E8&gt;1,$E8,1)</f>
        <v>8.125</v>
      </c>
      <c r="BH8" s="2">
        <f>+SUMIFS('nauji (ne absol)'!G$4:G$76,'nauji (ne absol)'!$B$4:$B$76,'paklausa ir pasiula'!$B8)*IF($E8&gt;1,$E8,1)</f>
        <v>8.125</v>
      </c>
      <c r="BI8" s="2">
        <f>+SUMIFS('nauji (ne absol)'!H$4:H$76,'nauji (ne absol)'!$B$4:$B$76,'paklausa ir pasiula'!$B8)*IF($E8&gt;1,$E8,1)</f>
        <v>8.125</v>
      </c>
      <c r="BJ8" s="2">
        <f>+SUMIFS('nauji (ne absol)'!I$4:I$76,'nauji (ne absol)'!$B$4:$B$76,'paklausa ir pasiula'!$B8)*IF($E8&gt;1,$E8,1)</f>
        <v>8.125</v>
      </c>
      <c r="BK8" s="2">
        <f>+SUMIFS('nauji (ne absol)'!J$4:J$76,'nauji (ne absol)'!$B$4:$B$76,'paklausa ir pasiula'!$B8)*IF($E8&gt;1,$E8,1)</f>
        <v>8.125</v>
      </c>
      <c r="BL8" s="2">
        <f>+SUMIFS('nauji (ne absol)'!K$4:K$76,'nauji (ne absol)'!$B$4:$B$76,'paklausa ir pasiula'!$B8)*IF($E8&gt;1,$E8,1)</f>
        <v>8.125</v>
      </c>
      <c r="BM8" s="2">
        <f>+SUMIFS('nauji (ne absol)'!L$4:L$76,'nauji (ne absol)'!$B$4:$B$76,'paklausa ir pasiula'!$B8)*IF($E8&gt;1,$E8,1)</f>
        <v>8.125</v>
      </c>
      <c r="BN8" s="2">
        <f>+AJ8+SUM($AT8:AT8)+SUM($BD8:BD8)</f>
        <v>-3.4852127716400698</v>
      </c>
      <c r="BO8" s="2">
        <f>+AK8+SUM($AT8:AU8)+SUM($BD8:BE8)</f>
        <v>-2.350797324801448</v>
      </c>
      <c r="BP8" s="2">
        <f>+AL8+SUM($AT8:AV8)+SUM($BD8:BF8)</f>
        <v>-2.3861609901994392</v>
      </c>
      <c r="BQ8" s="2">
        <f>+AM8+SUM($AT8:AW8)+SUM($BD8:BG8)</f>
        <v>-6.1749709648307913</v>
      </c>
      <c r="BR8" s="2">
        <f>+AN8+SUM($AT8:AX8)+SUM($BD8:BH8)</f>
        <v>-12.655436061281073</v>
      </c>
      <c r="BS8" s="2">
        <f>+AO8+SUM($AT8:AY8)+SUM($BD8:BI8)</f>
        <v>-18.290516015972941</v>
      </c>
      <c r="BT8" s="2">
        <f>+AP8+SUM($AT8:AZ8)+SUM($BD8:BJ8)</f>
        <v>-23.398263624683779</v>
      </c>
      <c r="BU8" s="2">
        <f>+AQ8+SUM($AT8:BA8)+SUM($BD8:BK8)</f>
        <v>-27.951410394231388</v>
      </c>
      <c r="BV8" s="2">
        <f>+AR8+SUM($AT8:BB8)+SUM($BD8:BL8)</f>
        <v>-32.56702249741906</v>
      </c>
      <c r="BW8" s="2">
        <f>+AS8+SUM($AT8:BC8)+SUM($BD8:BM8)</f>
        <v>-37.202050670430566</v>
      </c>
    </row>
    <row r="9" spans="1:75">
      <c r="A9" t="s">
        <v>75</v>
      </c>
      <c r="B9" t="s">
        <v>5</v>
      </c>
      <c r="C9" s="2">
        <v>166.33333333333334</v>
      </c>
      <c r="D9" s="2">
        <f>+IF('realus poreikis 2020'!$D$1=1,'realus poreikis 2020'!H21,IF('realus poreikis 2020'!$D$1=2,'realus poreikis 2020'!I21,'realus poreikis 2020'!J21))*IF($E9&gt;1,E9,1)</f>
        <v>177.33333333333334</v>
      </c>
      <c r="E9" s="9">
        <f>+'darbo kruvis'!F11</f>
        <v>1</v>
      </c>
      <c r="F9" s="2">
        <f>+$D9*'pletros poreikis'!E15*IF($E9&gt;1,$E9,1)</f>
        <v>174.23129432809705</v>
      </c>
      <c r="G9" s="2">
        <f>+$D9*'pletros poreikis'!F15*IF($E9&gt;1,$E9,1)</f>
        <v>174.7979829765035</v>
      </c>
      <c r="H9" s="2">
        <f>+$D9*'pletros poreikis'!G15*IF($E9&gt;1,$E9,1)</f>
        <v>175.34660359308126</v>
      </c>
      <c r="I9" s="2">
        <f>+$D9*'pletros poreikis'!H15*IF($E9&gt;1,$E9,1)</f>
        <v>175.87715617783027</v>
      </c>
      <c r="J9" s="2">
        <f>+$D9*'pletros poreikis'!I15*IF($E9&gt;1,$E9,1)</f>
        <v>176.38964073075053</v>
      </c>
      <c r="K9" s="2">
        <f>+$D9*'pletros poreikis'!J15*IF($E9&gt;1,$E9,1)</f>
        <v>176.88405725184214</v>
      </c>
      <c r="L9" s="2">
        <f>+$D9*'pletros poreikis'!K15*IF($E9&gt;1,$E9,1)</f>
        <v>177.36040574110496</v>
      </c>
      <c r="M9" s="2">
        <f>+$D9*'pletros poreikis'!L15*IF($E9&gt;1,$E9,1)</f>
        <v>177.81868619853913</v>
      </c>
      <c r="N9" s="2">
        <f>+$D9*'pletros poreikis'!M15*IF($E9&gt;1,$E9,1)</f>
        <v>178.25889862414445</v>
      </c>
      <c r="O9" s="2">
        <f>+$D9*'pletros poreikis'!N15*IF($E9&gt;1,$E9,1)</f>
        <v>178.68104301792116</v>
      </c>
      <c r="P9" s="2">
        <f>+SUMIFS('isejimas i pensija'!D$5:D$77,'isejimas i pensija'!$C$5:$C$77,'paklausa ir pasiula'!$B9)*IF($E9&gt;1,$E9,1)</f>
        <v>7.3331685293962501</v>
      </c>
      <c r="Q9" s="2">
        <f>+SUMIFS('isejimas i pensija'!E$5:E$77,'isejimas i pensija'!$C$5:$C$77,'paklausa ir pasiula'!$B9)*IF($E9&gt;1,$E9,1)</f>
        <v>7.2443633398700777</v>
      </c>
      <c r="R9" s="2">
        <f>+SUMIFS('isejimas i pensija'!F$5:F$77,'isejimas i pensija'!$C$5:$C$77,'paklausa ir pasiula'!$B9)*IF($E9&gt;1,$E9,1)</f>
        <v>7.5848312494236501</v>
      </c>
      <c r="S9" s="2">
        <f>+SUMIFS('isejimas i pensija'!G$5:G$77,'isejimas i pensija'!$C$5:$C$77,'paklausa ir pasiula'!$B9)*IF($E9&gt;1,$E9,1)</f>
        <v>5.6936662074749256</v>
      </c>
      <c r="T9" s="2">
        <f>+SUMIFS('isejimas i pensija'!H$5:H$77,'isejimas i pensija'!$C$5:$C$77,'paklausa ir pasiula'!$B9)*IF($E9&gt;1,$E9,1)</f>
        <v>5.7587271482435618</v>
      </c>
      <c r="U9" s="2">
        <f>+SUMIFS('isejimas i pensija'!I$5:I$77,'isejimas i pensija'!$C$5:$C$77,'paklausa ir pasiula'!$B9)*IF($E9&gt;1,$E9,1)</f>
        <v>5.0385124509510426</v>
      </c>
      <c r="V9" s="2">
        <f>+SUMIFS('isejimas i pensija'!J$5:J$77,'isejimas i pensija'!$C$5:$C$77,'paklausa ir pasiula'!$B9)*IF($E9&gt;1,$E9,1)</f>
        <v>4.4066153765272178</v>
      </c>
      <c r="W9" s="2">
        <f>+SUMIFS('isejimas i pensija'!K$5:K$77,'isejimas i pensija'!$C$5:$C$77,'paklausa ir pasiula'!$B9)*IF($E9&gt;1,$E9,1)</f>
        <v>4.4836158797147236</v>
      </c>
      <c r="X9" s="2">
        <f>+SUMIFS('isejimas i pensija'!L$5:L$77,'isejimas i pensija'!$C$5:$C$77,'paklausa ir pasiula'!$B9)*IF($E9&gt;1,$E9,1)</f>
        <v>4.8604029576175343</v>
      </c>
      <c r="Y9" s="2">
        <f>+SUMIFS('isejimas i pensija'!M$5:M$77,'isejimas i pensija'!$C$5:$C$77,'paklausa ir pasiula'!$B9)*IF($E9&gt;1,$E9,1)</f>
        <v>4.3612643351244484</v>
      </c>
      <c r="Z9" s="2">
        <f>+SUMIFS('isejimas is darbo'!D$5:D$77,'isejimas is darbo'!$C$5:$C$77,'paklausa ir pasiula'!$B9)*IF($E9&gt;1,$E9,1)</f>
        <v>4.25</v>
      </c>
      <c r="AA9" s="2">
        <f>+SUMIFS('isejimas is darbo'!E$5:E$77,'isejimas is darbo'!$C$5:$C$77,'paklausa ir pasiula'!$B9)*IF($E9&gt;1,$E9,1)</f>
        <v>4.25</v>
      </c>
      <c r="AB9" s="2">
        <f>+SUMIFS('isejimas is darbo'!F$5:F$77,'isejimas is darbo'!$C$5:$C$77,'paklausa ir pasiula'!$B9)*IF($E9&gt;1,$E9,1)</f>
        <v>4.25</v>
      </c>
      <c r="AC9" s="2">
        <f>+SUMIFS('isejimas is darbo'!G$5:G$77,'isejimas is darbo'!$C$5:$C$77,'paklausa ir pasiula'!$B9)*IF($E9&gt;1,$E9,1)</f>
        <v>4.25</v>
      </c>
      <c r="AD9" s="2">
        <f>+SUMIFS('isejimas is darbo'!H$5:H$77,'isejimas is darbo'!$C$5:$C$77,'paklausa ir pasiula'!$B9)*IF($E9&gt;1,$E9,1)</f>
        <v>4.25</v>
      </c>
      <c r="AE9" s="2">
        <f>+SUMIFS('isejimas is darbo'!I$5:I$77,'isejimas is darbo'!$C$5:$C$77,'paklausa ir pasiula'!$B9)*IF($E9&gt;1,$E9,1)</f>
        <v>4.25</v>
      </c>
      <c r="AF9" s="2">
        <f>+SUMIFS('isejimas is darbo'!J$5:J$77,'isejimas is darbo'!$C$5:$C$77,'paklausa ir pasiula'!$B9)*IF($E9&gt;1,$E9,1)</f>
        <v>4.25</v>
      </c>
      <c r="AG9" s="2">
        <f>+SUMIFS('isejimas is darbo'!K$5:K$77,'isejimas is darbo'!$C$5:$C$77,'paklausa ir pasiula'!$B9)*IF($E9&gt;1,$E9,1)</f>
        <v>4.25</v>
      </c>
      <c r="AH9" s="2">
        <f>+SUMIFS('isejimas is darbo'!L$5:L$77,'isejimas is darbo'!$C$5:$C$77,'paklausa ir pasiula'!$B9)*IF($E9&gt;1,$E9,1)</f>
        <v>4.25</v>
      </c>
      <c r="AI9" s="2">
        <f>+SUMIFS('isejimas is darbo'!M$5:M$77,'isejimas is darbo'!$C$5:$C$77,'paklausa ir pasiula'!$B9)*IF($E9&gt;1,$E9,1)</f>
        <v>4.25</v>
      </c>
      <c r="AJ9" s="2">
        <f>+$C9-F9-SUM($P9:P9)-SUM($Z9:Z9)</f>
        <v>-19.481129524159957</v>
      </c>
      <c r="AK9" s="2">
        <f>+$C9-G9-SUM($P9:Q9)-SUM($Z9:AA9)</f>
        <v>-31.542181512436489</v>
      </c>
      <c r="AL9" s="2">
        <f>+$C9-H9-SUM($P9:R9)-SUM($Z9:AB9)</f>
        <v>-43.925633378437894</v>
      </c>
      <c r="AM9" s="2">
        <f>+$C9-I9-SUM($P9:S9)-SUM($Z9:AC9)</f>
        <v>-54.399852170661831</v>
      </c>
      <c r="AN9" s="2">
        <f>+$C9-J9-SUM($P9:T9)-SUM($Z9:AD9)</f>
        <v>-64.921063871825652</v>
      </c>
      <c r="AO9" s="2">
        <f>+$C9-K9-SUM($P9:U9)-SUM($Z9:AE9)</f>
        <v>-74.703992843868306</v>
      </c>
      <c r="AP9" s="2">
        <f>+$C9-L9-SUM($P9:V9)-SUM($Z9:AF9)</f>
        <v>-83.836956709658352</v>
      </c>
      <c r="AQ9" s="2">
        <f>+$C9-M9-SUM($P9:W9)-SUM($Z9:AG9)</f>
        <v>-93.028853046807242</v>
      </c>
      <c r="AR9" s="2">
        <f>+$C9-N9-SUM($P9:X9)-SUM($Z9:AH9)</f>
        <v>-102.5794684300301</v>
      </c>
      <c r="AS9" s="2">
        <f>+$C9-O9-SUM($P9:Y9)-SUM($Z9:AI9)</f>
        <v>-111.61287715893125</v>
      </c>
      <c r="AT9" s="2">
        <f>(SUMIFS('nauji absolventai I pakopa'!B$75:B$82,'nauji absolventai I pakopa'!$A$75:$A$82,'paklausa ir pasiula'!$B9)+SUMIFS('nauji absolventai rezidentura'!B$641:B$706,'nauji absolventai rezidentura'!$A$641:$A$706,'paklausa ir pasiula'!$B9))*IF($E9&gt;1,$E9,1)</f>
        <v>8.8672934472934486</v>
      </c>
      <c r="AU9" s="2">
        <f>(SUMIFS('nauji absolventai I pakopa'!C$75:C$82,'nauji absolventai I pakopa'!$A$75:$A$82,'paklausa ir pasiula'!$B9)+SUMIFS('nauji absolventai rezidentura'!C$641:C$706,'nauji absolventai rezidentura'!$A$641:$A$706,'paklausa ir pasiula'!$B9))*IF($E9&gt;1,$E9,1)</f>
        <v>7.4160439560439562</v>
      </c>
      <c r="AV9" s="2">
        <f>(SUMIFS('nauji absolventai I pakopa'!D$75:D$82,'nauji absolventai I pakopa'!$A$75:$A$82,'paklausa ir pasiula'!$B9)+SUMIFS('nauji absolventai rezidentura'!D$641:D$706,'nauji absolventai rezidentura'!$A$641:$A$706,'paklausa ir pasiula'!$B9))*IF($E9&gt;1,$E9,1)</f>
        <v>7.2786161986161986</v>
      </c>
      <c r="AW9" s="2">
        <f>(SUMIFS('nauji absolventai I pakopa'!E$75:E$82,'nauji absolventai I pakopa'!$A$75:$A$82,'paklausa ir pasiula'!$B9)+SUMIFS('nauji absolventai rezidentura'!E$641:E$706,'nauji absolventai rezidentura'!$A$641:$A$706,'paklausa ir pasiula'!$B9))*IF($E9&gt;1,$E9,1)</f>
        <v>7.8879527879527886</v>
      </c>
      <c r="AX9" s="2">
        <f>(SUMIFS('nauji absolventai I pakopa'!F$75:F$82,'nauji absolventai I pakopa'!$A$75:$A$82,'paklausa ir pasiula'!$B9)+SUMIFS('nauji absolventai rezidentura'!F$641:F$706,'nauji absolventai rezidentura'!$A$641:$A$706,'paklausa ir pasiula'!$B9))*IF($E9&gt;1,$E9,1)</f>
        <v>11.731982091982092</v>
      </c>
      <c r="AY9" s="2">
        <f>(SUMIFS('nauji absolventai I pakopa'!G$75:G$82,'nauji absolventai I pakopa'!$A$75:$A$82,'paklausa ir pasiula'!$B9)+SUMIFS('nauji absolventai rezidentura'!G$641:G$706,'nauji absolventai rezidentura'!$A$641:$A$706,'paklausa ir pasiula'!$B9))*IF($E9&gt;1,$E9,1)</f>
        <v>12.97166463166463</v>
      </c>
      <c r="AZ9" s="2">
        <f>(SUMIFS('nauji absolventai I pakopa'!H$75:H$82,'nauji absolventai I pakopa'!$A$75:$A$82,'paklausa ir pasiula'!$B9)+SUMIFS('nauji absolventai rezidentura'!H$641:H$706,'nauji absolventai rezidentura'!$A$641:$A$706,'paklausa ir pasiula'!$B9))*IF($E9&gt;1,$E9,1)</f>
        <v>13.638331298331297</v>
      </c>
      <c r="BA9" s="2">
        <f>(SUMIFS('nauji absolventai I pakopa'!I$75:I$82,'nauji absolventai I pakopa'!$A$75:$A$82,'paklausa ir pasiula'!$B9)+SUMIFS('nauji absolventai rezidentura'!I$641:I$706,'nauji absolventai rezidentura'!$A$641:$A$706,'paklausa ir pasiula'!$B9))*IF($E9&gt;1,$E9,1)</f>
        <v>13.638331298331297</v>
      </c>
      <c r="BB9" s="2">
        <f>(SUMIFS('nauji absolventai I pakopa'!J$75:J$82,'nauji absolventai I pakopa'!$A$75:$A$82,'paklausa ir pasiula'!$B9)+SUMIFS('nauji absolventai rezidentura'!J$641:J$706,'nauji absolventai rezidentura'!$A$641:$A$706,'paklausa ir pasiula'!$B9))*IF($E9&gt;1,$E9,1)</f>
        <v>13.638331298331297</v>
      </c>
      <c r="BC9" s="2">
        <f>(SUMIFS('nauji absolventai I pakopa'!K$75:K$82,'nauji absolventai I pakopa'!$A$75:$A$82,'paklausa ir pasiula'!$B9)+SUMIFS('nauji absolventai rezidentura'!K$641:K$706,'nauji absolventai rezidentura'!$A$641:$A$706,'paklausa ir pasiula'!$B9))*IF($E9&gt;1,$E9,1)</f>
        <v>13.638331298331297</v>
      </c>
      <c r="BD9" s="2">
        <f>+SUMIFS('nauji (ne absol)'!C$4:C$76,'nauji (ne absol)'!$B$4:$B$76,'paklausa ir pasiula'!$B9)*IF($E9&gt;1,$E9,1)</f>
        <v>5.75</v>
      </c>
      <c r="BE9" s="2">
        <f>+SUMIFS('nauji (ne absol)'!D$4:D$76,'nauji (ne absol)'!$B$4:$B$76,'paklausa ir pasiula'!$B9)*IF($E9&gt;1,$E9,1)</f>
        <v>5.75</v>
      </c>
      <c r="BF9" s="2">
        <f>+SUMIFS('nauji (ne absol)'!E$4:E$76,'nauji (ne absol)'!$B$4:$B$76,'paklausa ir pasiula'!$B9)*IF($E9&gt;1,$E9,1)</f>
        <v>5.75</v>
      </c>
      <c r="BG9" s="2">
        <f>+SUMIFS('nauji (ne absol)'!F$4:F$76,'nauji (ne absol)'!$B$4:$B$76,'paklausa ir pasiula'!$B9)*IF($E9&gt;1,$E9,1)</f>
        <v>5.75</v>
      </c>
      <c r="BH9" s="2">
        <f>+SUMIFS('nauji (ne absol)'!G$4:G$76,'nauji (ne absol)'!$B$4:$B$76,'paklausa ir pasiula'!$B9)*IF($E9&gt;1,$E9,1)</f>
        <v>5.75</v>
      </c>
      <c r="BI9" s="2">
        <f>+SUMIFS('nauji (ne absol)'!H$4:H$76,'nauji (ne absol)'!$B$4:$B$76,'paklausa ir pasiula'!$B9)*IF($E9&gt;1,$E9,1)</f>
        <v>5.75</v>
      </c>
      <c r="BJ9" s="2">
        <f>+SUMIFS('nauji (ne absol)'!I$4:I$76,'nauji (ne absol)'!$B$4:$B$76,'paklausa ir pasiula'!$B9)*IF($E9&gt;1,$E9,1)</f>
        <v>5.75</v>
      </c>
      <c r="BK9" s="2">
        <f>+SUMIFS('nauji (ne absol)'!J$4:J$76,'nauji (ne absol)'!$B$4:$B$76,'paklausa ir pasiula'!$B9)*IF($E9&gt;1,$E9,1)</f>
        <v>5.75</v>
      </c>
      <c r="BL9" s="2">
        <f>+SUMIFS('nauji (ne absol)'!K$4:K$76,'nauji (ne absol)'!$B$4:$B$76,'paklausa ir pasiula'!$B9)*IF($E9&gt;1,$E9,1)</f>
        <v>5.75</v>
      </c>
      <c r="BM9" s="2">
        <f>+SUMIFS('nauji (ne absol)'!L$4:L$76,'nauji (ne absol)'!$B$4:$B$76,'paklausa ir pasiula'!$B9)*IF($E9&gt;1,$E9,1)</f>
        <v>5.75</v>
      </c>
      <c r="BN9" s="2">
        <f>+AJ9+SUM($AT9:AT9)+SUM($BD9:BD9)</f>
        <v>-4.8638360768665088</v>
      </c>
      <c r="BO9" s="2">
        <f>+AK9+SUM($AT9:AU9)+SUM($BD9:BE9)</f>
        <v>-3.7588441090990834</v>
      </c>
      <c r="BP9" s="2">
        <f>+AL9+SUM($AT9:AV9)+SUM($BD9:BF9)</f>
        <v>-3.1136797764842896</v>
      </c>
      <c r="BQ9" s="2">
        <f>+AM9+SUM($AT9:AW9)+SUM($BD9:BG9)</f>
        <v>5.0054219244561438E-2</v>
      </c>
      <c r="BR9" s="2">
        <f>+AN9+SUM($AT9:AX9)+SUM($BD9:BH9)</f>
        <v>7.0108246100628335</v>
      </c>
      <c r="BS9" s="2">
        <f>+AO9+SUM($AT9:AY9)+SUM($BD9:BI9)</f>
        <v>15.94956026968481</v>
      </c>
      <c r="BT9" s="2">
        <f>+AP9+SUM($AT9:AZ9)+SUM($BD9:BJ9)</f>
        <v>26.204927702226058</v>
      </c>
      <c r="BU9" s="2">
        <f>+AQ9+SUM($AT9:BA9)+SUM($BD9:BK9)</f>
        <v>36.401362663408463</v>
      </c>
      <c r="BV9" s="2">
        <f>+AR9+SUM($AT9:BB9)+SUM($BD9:BL9)</f>
        <v>46.239078578516896</v>
      </c>
      <c r="BW9" s="2">
        <f>+AS9+SUM($AT9:BC9)+SUM($BD9:BM9)</f>
        <v>56.59400114794704</v>
      </c>
    </row>
    <row r="10" spans="1:75">
      <c r="A10" t="s">
        <v>75</v>
      </c>
      <c r="B10" t="s">
        <v>30</v>
      </c>
      <c r="C10" s="2">
        <v>27.5</v>
      </c>
      <c r="D10" s="2">
        <f>+IF('realus poreikis 2020'!$D$1=1,'realus poreikis 2020'!H22,IF('realus poreikis 2020'!$D$1=2,'realus poreikis 2020'!I22,'realus poreikis 2020'!J22))*IF($E10&gt;1,E10,1)</f>
        <v>30.5</v>
      </c>
      <c r="E10" s="9">
        <f>+'darbo kruvis'!F12</f>
        <v>1</v>
      </c>
      <c r="F10" s="2">
        <f>+$D10*'pletros poreikis'!E16*IF($E10&gt;1,$E10,1)</f>
        <v>29.888313367163914</v>
      </c>
      <c r="G10" s="2">
        <f>+$D10*'pletros poreikis'!F16*IF($E10&gt;1,$E10,1)</f>
        <v>29.958784388308057</v>
      </c>
      <c r="H10" s="2">
        <f>+$D10*'pletros poreikis'!G16*IF($E10&gt;1,$E10,1)</f>
        <v>30.025676802301263</v>
      </c>
      <c r="I10" s="2">
        <f>+$D10*'pletros poreikis'!H16*IF($E10&gt;1,$E10,1)</f>
        <v>30.088990609143519</v>
      </c>
      <c r="J10" s="2">
        <f>+$D10*'pletros poreikis'!I16*IF($E10&gt;1,$E10,1)</f>
        <v>30.148725808834826</v>
      </c>
      <c r="K10" s="2">
        <f>+$D10*'pletros poreikis'!J16*IF($E10&gt;1,$E10,1)</f>
        <v>30.204882401375194</v>
      </c>
      <c r="L10" s="2">
        <f>+$D10*'pletros poreikis'!K16*IF($E10&gt;1,$E10,1)</f>
        <v>30.257460386764624</v>
      </c>
      <c r="M10" s="2">
        <f>+$D10*'pletros poreikis'!L16*IF($E10&gt;1,$E10,1)</f>
        <v>30.306459765003108</v>
      </c>
      <c r="N10" s="2">
        <f>+$D10*'pletros poreikis'!M16*IF($E10&gt;1,$E10,1)</f>
        <v>30.35188053609064</v>
      </c>
      <c r="O10" s="2">
        <f>+$D10*'pletros poreikis'!N16*IF($E10&gt;1,$E10,1)</f>
        <v>30.393722700027237</v>
      </c>
      <c r="P10" s="2">
        <f>+SUMIFS('isejimas i pensija'!D$5:D$77,'isejimas i pensija'!$C$5:$C$77,'paklausa ir pasiula'!$B10)*IF($E10&gt;1,$E10,1)</f>
        <v>0.77967846847445577</v>
      </c>
      <c r="Q10" s="2">
        <f>+SUMIFS('isejimas i pensija'!E$5:E$77,'isejimas i pensija'!$C$5:$C$77,'paklausa ir pasiula'!$B10)*IF($E10&gt;1,$E10,1)</f>
        <v>0.74666645032580237</v>
      </c>
      <c r="R10" s="2">
        <f>+SUMIFS('isejimas i pensija'!F$5:F$77,'isejimas i pensija'!$C$5:$C$77,'paklausa ir pasiula'!$B10)*IF($E10&gt;1,$E10,1)</f>
        <v>0.69145687325572802</v>
      </c>
      <c r="S10" s="2">
        <f>+SUMIFS('isejimas i pensija'!G$5:G$77,'isejimas i pensija'!$C$5:$C$77,'paklausa ir pasiula'!$B10)*IF($E10&gt;1,$E10,1)</f>
        <v>0.69721909244563418</v>
      </c>
      <c r="T10" s="2">
        <f>+SUMIFS('isejimas i pensija'!H$5:H$77,'isejimas i pensija'!$C$5:$C$77,'paklausa ir pasiula'!$B10)*IF($E10&gt;1,$E10,1)</f>
        <v>0.62149590140248834</v>
      </c>
      <c r="U10" s="2">
        <f>+SUMIFS('isejimas i pensija'!I$5:I$77,'isejimas i pensija'!$C$5:$C$77,'paklausa ir pasiula'!$B10)*IF($E10&gt;1,$E10,1)</f>
        <v>0.5757295312089481</v>
      </c>
      <c r="V10" s="2">
        <f>+SUMIFS('isejimas i pensija'!J$5:J$77,'isejimas i pensija'!$C$5:$C$77,'paklausa ir pasiula'!$B10)*IF($E10&gt;1,$E10,1)</f>
        <v>0.56404447907899247</v>
      </c>
      <c r="W10" s="2">
        <f>+SUMIFS('isejimas i pensija'!K$5:K$77,'isejimas i pensija'!$C$5:$C$77,'paklausa ir pasiula'!$B10)*IF($E10&gt;1,$E10,1)</f>
        <v>0.49776989900470409</v>
      </c>
      <c r="X10" s="2">
        <f>+SUMIFS('isejimas i pensija'!L$5:L$77,'isejimas i pensija'!$C$5:$C$77,'paklausa ir pasiula'!$B10)*IF($E10&gt;1,$E10,1)</f>
        <v>0.66335499408011867</v>
      </c>
      <c r="Y10" s="2">
        <f>+SUMIFS('isejimas i pensija'!M$5:M$77,'isejimas i pensija'!$C$5:$C$77,'paklausa ir pasiula'!$B10)*IF($E10&gt;1,$E10,1)</f>
        <v>0.43138064726247333</v>
      </c>
      <c r="Z10" s="2">
        <f>+SUMIFS('isejimas is darbo'!D$5:D$77,'isejimas is darbo'!$C$5:$C$77,'paklausa ir pasiula'!$B10)*IF($E10&gt;1,$E10,1)</f>
        <v>0.20833333333333331</v>
      </c>
      <c r="AA10" s="2">
        <f>+SUMIFS('isejimas is darbo'!E$5:E$77,'isejimas is darbo'!$C$5:$C$77,'paklausa ir pasiula'!$B10)*IF($E10&gt;1,$E10,1)</f>
        <v>0.20833333333333331</v>
      </c>
      <c r="AB10" s="2">
        <f>+SUMIFS('isejimas is darbo'!F$5:F$77,'isejimas is darbo'!$C$5:$C$77,'paklausa ir pasiula'!$B10)*IF($E10&gt;1,$E10,1)</f>
        <v>0.20833333333333331</v>
      </c>
      <c r="AC10" s="2">
        <f>+SUMIFS('isejimas is darbo'!G$5:G$77,'isejimas is darbo'!$C$5:$C$77,'paklausa ir pasiula'!$B10)*IF($E10&gt;1,$E10,1)</f>
        <v>0.20833333333333331</v>
      </c>
      <c r="AD10" s="2">
        <f>+SUMIFS('isejimas is darbo'!H$5:H$77,'isejimas is darbo'!$C$5:$C$77,'paklausa ir pasiula'!$B10)*IF($E10&gt;1,$E10,1)</f>
        <v>0.20833333333333331</v>
      </c>
      <c r="AE10" s="2">
        <f>+SUMIFS('isejimas is darbo'!I$5:I$77,'isejimas is darbo'!$C$5:$C$77,'paklausa ir pasiula'!$B10)*IF($E10&gt;1,$E10,1)</f>
        <v>0.20833333333333331</v>
      </c>
      <c r="AF10" s="2">
        <f>+SUMIFS('isejimas is darbo'!J$5:J$77,'isejimas is darbo'!$C$5:$C$77,'paklausa ir pasiula'!$B10)*IF($E10&gt;1,$E10,1)</f>
        <v>0.20833333333333331</v>
      </c>
      <c r="AG10" s="2">
        <f>+SUMIFS('isejimas is darbo'!K$5:K$77,'isejimas is darbo'!$C$5:$C$77,'paklausa ir pasiula'!$B10)*IF($E10&gt;1,$E10,1)</f>
        <v>0.20833333333333331</v>
      </c>
      <c r="AH10" s="2">
        <f>+SUMIFS('isejimas is darbo'!L$5:L$77,'isejimas is darbo'!$C$5:$C$77,'paklausa ir pasiula'!$B10)*IF($E10&gt;1,$E10,1)</f>
        <v>0.20833333333333331</v>
      </c>
      <c r="AI10" s="2">
        <f>+SUMIFS('isejimas is darbo'!M$5:M$77,'isejimas is darbo'!$C$5:$C$77,'paklausa ir pasiula'!$B10)*IF($E10&gt;1,$E10,1)</f>
        <v>0.20833333333333331</v>
      </c>
      <c r="AJ10" s="2">
        <f>+$C10-F10-SUM($P10:P10)-SUM($Z10:Z10)</f>
        <v>-3.3763251689717029</v>
      </c>
      <c r="AK10" s="2">
        <f>+$C10-G10-SUM($P10:Q10)-SUM($Z10:AA10)</f>
        <v>-4.4017959737749823</v>
      </c>
      <c r="AL10" s="2">
        <f>+$C10-H10-SUM($P10:R10)-SUM($Z10:AB10)</f>
        <v>-5.3684785943572484</v>
      </c>
      <c r="AM10" s="2">
        <f>+$C10-I10-SUM($P10:S10)-SUM($Z10:AC10)</f>
        <v>-6.3373448269784722</v>
      </c>
      <c r="AN10" s="2">
        <f>+$C10-J10-SUM($P10:T10)-SUM($Z10:AD10)</f>
        <v>-7.2269092614056003</v>
      </c>
      <c r="AO10" s="2">
        <f>+$C10-K10-SUM($P10:U10)-SUM($Z10:AE10)</f>
        <v>-8.0671287184882505</v>
      </c>
      <c r="AP10" s="2">
        <f>+$C10-L10-SUM($P10:V10)-SUM($Z10:AF10)</f>
        <v>-8.8920845162900051</v>
      </c>
      <c r="AQ10" s="2">
        <f>+$C10-M10-SUM($P10:W10)-SUM($Z10:AG10)</f>
        <v>-9.6471871268665286</v>
      </c>
      <c r="AR10" s="2">
        <f>+$C10-N10-SUM($P10:X10)-SUM($Z10:AH10)</f>
        <v>-10.564296225367512</v>
      </c>
      <c r="AS10" s="2">
        <f>+$C10-O10-SUM($P10:Y10)-SUM($Z10:AI10)</f>
        <v>-11.245852369899914</v>
      </c>
      <c r="AT10" s="2">
        <f>(SUMIFS('nauji absolventai I pakopa'!B$75:B$82,'nauji absolventai I pakopa'!$A$75:$A$82,'paklausa ir pasiula'!$B10)+SUMIFS('nauji absolventai rezidentura'!B$641:B$706,'nauji absolventai rezidentura'!$A$641:$A$706,'paklausa ir pasiula'!$B10))*IF($E10&gt;1,$E10,1)</f>
        <v>1.4166666666666667</v>
      </c>
      <c r="AU10" s="2">
        <f>(SUMIFS('nauji absolventai I pakopa'!C$75:C$82,'nauji absolventai I pakopa'!$A$75:$A$82,'paklausa ir pasiula'!$B10)+SUMIFS('nauji absolventai rezidentura'!C$641:C$706,'nauji absolventai rezidentura'!$A$641:$A$706,'paklausa ir pasiula'!$B10))*IF($E10&gt;1,$E10,1)</f>
        <v>1.4166666666666667</v>
      </c>
      <c r="AV10" s="2">
        <f>(SUMIFS('nauji absolventai I pakopa'!D$75:D$82,'nauji absolventai I pakopa'!$A$75:$A$82,'paklausa ir pasiula'!$B10)+SUMIFS('nauji absolventai rezidentura'!D$641:D$706,'nauji absolventai rezidentura'!$A$641:$A$706,'paklausa ir pasiula'!$B10))*IF($E10&gt;1,$E10,1)</f>
        <v>1.4166666666666667</v>
      </c>
      <c r="AW10" s="2">
        <f>(SUMIFS('nauji absolventai I pakopa'!E$75:E$82,'nauji absolventai I pakopa'!$A$75:$A$82,'paklausa ir pasiula'!$B10)+SUMIFS('nauji absolventai rezidentura'!E$641:E$706,'nauji absolventai rezidentura'!$A$641:$A$706,'paklausa ir pasiula'!$B10))*IF($E10&gt;1,$E10,1)</f>
        <v>1.4166666666666667</v>
      </c>
      <c r="AX10" s="2">
        <f>(SUMIFS('nauji absolventai I pakopa'!F$75:F$82,'nauji absolventai I pakopa'!$A$75:$A$82,'paklausa ir pasiula'!$B10)+SUMIFS('nauji absolventai rezidentura'!F$641:F$706,'nauji absolventai rezidentura'!$A$641:$A$706,'paklausa ir pasiula'!$B10))*IF($E10&gt;1,$E10,1)</f>
        <v>1.4166666666666667</v>
      </c>
      <c r="AY10" s="2">
        <f>(SUMIFS('nauji absolventai I pakopa'!G$75:G$82,'nauji absolventai I pakopa'!$A$75:$A$82,'paklausa ir pasiula'!$B10)+SUMIFS('nauji absolventai rezidentura'!G$641:G$706,'nauji absolventai rezidentura'!$A$641:$A$706,'paklausa ir pasiula'!$B10))*IF($E10&gt;1,$E10,1)</f>
        <v>1.4166666666666667</v>
      </c>
      <c r="AZ10" s="2">
        <f>(SUMIFS('nauji absolventai I pakopa'!H$75:H$82,'nauji absolventai I pakopa'!$A$75:$A$82,'paklausa ir pasiula'!$B10)+SUMIFS('nauji absolventai rezidentura'!H$641:H$706,'nauji absolventai rezidentura'!$A$641:$A$706,'paklausa ir pasiula'!$B10))*IF($E10&gt;1,$E10,1)</f>
        <v>1.4166666666666667</v>
      </c>
      <c r="BA10" s="2">
        <f>(SUMIFS('nauji absolventai I pakopa'!I$75:I$82,'nauji absolventai I pakopa'!$A$75:$A$82,'paklausa ir pasiula'!$B10)+SUMIFS('nauji absolventai rezidentura'!I$641:I$706,'nauji absolventai rezidentura'!$A$641:$A$706,'paklausa ir pasiula'!$B10))*IF($E10&gt;1,$E10,1)</f>
        <v>1.4166666666666667</v>
      </c>
      <c r="BB10" s="2">
        <f>(SUMIFS('nauji absolventai I pakopa'!J$75:J$82,'nauji absolventai I pakopa'!$A$75:$A$82,'paklausa ir pasiula'!$B10)+SUMIFS('nauji absolventai rezidentura'!J$641:J$706,'nauji absolventai rezidentura'!$A$641:$A$706,'paklausa ir pasiula'!$B10))*IF($E10&gt;1,$E10,1)</f>
        <v>1.4166666666666667</v>
      </c>
      <c r="BC10" s="2">
        <f>(SUMIFS('nauji absolventai I pakopa'!K$75:K$82,'nauji absolventai I pakopa'!$A$75:$A$82,'paklausa ir pasiula'!$B10)+SUMIFS('nauji absolventai rezidentura'!K$641:K$706,'nauji absolventai rezidentura'!$A$641:$A$706,'paklausa ir pasiula'!$B10))*IF($E10&gt;1,$E10,1)</f>
        <v>1.4166666666666667</v>
      </c>
      <c r="BD10" s="2">
        <f>+SUMIFS('nauji (ne absol)'!C$4:C$76,'nauji (ne absol)'!$B$4:$B$76,'paklausa ir pasiula'!$B10)*IF($E10&gt;1,$E10,1)</f>
        <v>0.25</v>
      </c>
      <c r="BE10" s="2">
        <f>+SUMIFS('nauji (ne absol)'!D$4:D$76,'nauji (ne absol)'!$B$4:$B$76,'paklausa ir pasiula'!$B10)*IF($E10&gt;1,$E10,1)</f>
        <v>0.25</v>
      </c>
      <c r="BF10" s="2">
        <f>+SUMIFS('nauji (ne absol)'!E$4:E$76,'nauji (ne absol)'!$B$4:$B$76,'paklausa ir pasiula'!$B10)*IF($E10&gt;1,$E10,1)</f>
        <v>0.25</v>
      </c>
      <c r="BG10" s="2">
        <f>+SUMIFS('nauji (ne absol)'!F$4:F$76,'nauji (ne absol)'!$B$4:$B$76,'paklausa ir pasiula'!$B10)*IF($E10&gt;1,$E10,1)</f>
        <v>0.25</v>
      </c>
      <c r="BH10" s="2">
        <f>+SUMIFS('nauji (ne absol)'!G$4:G$76,'nauji (ne absol)'!$B$4:$B$76,'paklausa ir pasiula'!$B10)*IF($E10&gt;1,$E10,1)</f>
        <v>0.25</v>
      </c>
      <c r="BI10" s="2">
        <f>+SUMIFS('nauji (ne absol)'!H$4:H$76,'nauji (ne absol)'!$B$4:$B$76,'paklausa ir pasiula'!$B10)*IF($E10&gt;1,$E10,1)</f>
        <v>0.25</v>
      </c>
      <c r="BJ10" s="2">
        <f>+SUMIFS('nauji (ne absol)'!I$4:I$76,'nauji (ne absol)'!$B$4:$B$76,'paklausa ir pasiula'!$B10)*IF($E10&gt;1,$E10,1)</f>
        <v>0.25</v>
      </c>
      <c r="BK10" s="2">
        <f>+SUMIFS('nauji (ne absol)'!J$4:J$76,'nauji (ne absol)'!$B$4:$B$76,'paklausa ir pasiula'!$B10)*IF($E10&gt;1,$E10,1)</f>
        <v>0.25</v>
      </c>
      <c r="BL10" s="2">
        <f>+SUMIFS('nauji (ne absol)'!K$4:K$76,'nauji (ne absol)'!$B$4:$B$76,'paklausa ir pasiula'!$B10)*IF($E10&gt;1,$E10,1)</f>
        <v>0.25</v>
      </c>
      <c r="BM10" s="2">
        <f>+SUMIFS('nauji (ne absol)'!L$4:L$76,'nauji (ne absol)'!$B$4:$B$76,'paklausa ir pasiula'!$B10)*IF($E10&gt;1,$E10,1)</f>
        <v>0.25</v>
      </c>
      <c r="BN10" s="2">
        <f>+AJ10+SUM($AT10:AT10)+SUM($BD10:BD10)</f>
        <v>-1.7096585023050361</v>
      </c>
      <c r="BO10" s="2">
        <f>+AK10+SUM($AT10:AU10)+SUM($BD10:BE10)</f>
        <v>-1.0684626404416488</v>
      </c>
      <c r="BP10" s="2">
        <f>+AL10+SUM($AT10:AV10)+SUM($BD10:BF10)</f>
        <v>-0.36847859435724839</v>
      </c>
      <c r="BQ10" s="2">
        <f>+AM10+SUM($AT10:AW10)+SUM($BD10:BG10)</f>
        <v>0.32932183968819473</v>
      </c>
      <c r="BR10" s="2">
        <f>+AN10+SUM($AT10:AX10)+SUM($BD10:BH10)</f>
        <v>1.1064240719277336</v>
      </c>
      <c r="BS10" s="2">
        <f>+AO10+SUM($AT10:AY10)+SUM($BD10:BI10)</f>
        <v>1.9328712815117495</v>
      </c>
      <c r="BT10" s="2">
        <f>+AP10+SUM($AT10:AZ10)+SUM($BD10:BJ10)</f>
        <v>2.774582150376661</v>
      </c>
      <c r="BU10" s="2">
        <f>+AQ10+SUM($AT10:BA10)+SUM($BD10:BK10)</f>
        <v>3.6861462064668036</v>
      </c>
      <c r="BV10" s="2">
        <f>+AR10+SUM($AT10:BB10)+SUM($BD10:BL10)</f>
        <v>4.4357037746324863</v>
      </c>
      <c r="BW10" s="2">
        <f>+AS10+SUM($AT10:BC10)+SUM($BD10:BM10)</f>
        <v>5.4208142967667499</v>
      </c>
    </row>
    <row r="11" spans="1:75" s="55" customFormat="1">
      <c r="A11" s="55" t="s">
        <v>75</v>
      </c>
      <c r="B11" s="55" t="s">
        <v>19</v>
      </c>
      <c r="C11" s="85">
        <v>129.66666666666666</v>
      </c>
      <c r="D11" s="85">
        <f>+IF('realus poreikis 2020'!$D$1=1,'realus poreikis 2020'!H23,IF('realus poreikis 2020'!$D$1=2,'realus poreikis 2020'!I23,'realus poreikis 2020'!J23))*IF($E11&gt;1,E11,1)</f>
        <v>134.66666666666666</v>
      </c>
      <c r="E11" s="57">
        <f>+'darbo kruvis'!F13</f>
        <v>1</v>
      </c>
      <c r="F11" s="85">
        <f>+$D11*'pletros poreikis'!E17*IF($E11&gt;1,$E11,1)</f>
        <v>132.65607947917053</v>
      </c>
      <c r="G11" s="85">
        <f>+$D11*'pletros poreikis'!F17*IF($E11&gt;1,$E11,1)</f>
        <v>133.20561375587701</v>
      </c>
      <c r="H11" s="85">
        <f>+$D11*'pletros poreikis'!G17*IF($E11&gt;1,$E11,1)</f>
        <v>133.74350698629107</v>
      </c>
      <c r="I11" s="85">
        <f>+$D11*'pletros poreikis'!H17*IF($E11&gt;1,$E11,1)</f>
        <v>134.26975917041267</v>
      </c>
      <c r="J11" s="85">
        <f>+$D11*'pletros poreikis'!I17*IF($E11&gt;1,$E11,1)</f>
        <v>134.78437030824182</v>
      </c>
      <c r="K11" s="85">
        <f>+$D11*'pletros poreikis'!J17*IF($E11&gt;1,$E11,1)</f>
        <v>135.28734039977857</v>
      </c>
      <c r="L11" s="85">
        <f>+$D11*'pletros poreikis'!K17*IF($E11&gt;1,$E11,1)</f>
        <v>135.7786694450229</v>
      </c>
      <c r="M11" s="85">
        <f>+$D11*'pletros poreikis'!L17*IF($E11&gt;1,$E11,1)</f>
        <v>136.25835744397477</v>
      </c>
      <c r="N11" s="85">
        <f>+$D11*'pletros poreikis'!M17*IF($E11&gt;1,$E11,1)</f>
        <v>136.72640439663419</v>
      </c>
      <c r="O11" s="85">
        <f>+$D11*'pletros poreikis'!N17*IF($E11&gt;1,$E11,1)</f>
        <v>137.18281030300119</v>
      </c>
      <c r="P11" s="85">
        <f>+SUMIFS('isejimas i pensija'!D$5:D$77,'isejimas i pensija'!$C$5:$C$77,'paklausa ir pasiula'!$B11)*IF($E11&gt;1,$E11,1)</f>
        <v>4.2200982091347878</v>
      </c>
      <c r="Q11" s="85">
        <f>+SUMIFS('isejimas i pensija'!E$5:E$77,'isejimas i pensija'!$C$5:$C$77,'paklausa ir pasiula'!$B11)*IF($E11&gt;1,$E11,1)</f>
        <v>4.441391935389654</v>
      </c>
      <c r="R11" s="85">
        <f>+SUMIFS('isejimas i pensija'!F$5:F$77,'isejimas i pensija'!$C$5:$C$77,'paklausa ir pasiula'!$B11)*IF($E11&gt;1,$E11,1)</f>
        <v>4.9676281690362192</v>
      </c>
      <c r="S11" s="85">
        <f>+SUMIFS('isejimas i pensija'!G$5:G$77,'isejimas i pensija'!$C$5:$C$77,'paklausa ir pasiula'!$B11)*IF($E11&gt;1,$E11,1)</f>
        <v>4.1025031480733194</v>
      </c>
      <c r="T11" s="85">
        <f>+SUMIFS('isejimas i pensija'!H$5:H$77,'isejimas i pensija'!$C$5:$C$77,'paklausa ir pasiula'!$B11)*IF($E11&gt;1,$E11,1)</f>
        <v>4.2088768124472811</v>
      </c>
      <c r="U11" s="85">
        <f>+SUMIFS('isejimas i pensija'!I$5:I$77,'isejimas i pensija'!$C$5:$C$77,'paklausa ir pasiula'!$B11)*IF($E11&gt;1,$E11,1)</f>
        <v>4.314987939805043</v>
      </c>
      <c r="V11" s="85">
        <f>+SUMIFS('isejimas i pensija'!J$5:J$77,'isejimas i pensija'!$C$5:$C$77,'paklausa ir pasiula'!$B11)*IF($E11&gt;1,$E11,1)</f>
        <v>3.7558239058988097</v>
      </c>
      <c r="W11" s="85">
        <f>+SUMIFS('isejimas i pensija'!K$5:K$77,'isejimas i pensija'!$C$5:$C$77,'paklausa ir pasiula'!$B11)*IF($E11&gt;1,$E11,1)</f>
        <v>4.0958940786102378</v>
      </c>
      <c r="X11" s="85">
        <f>+SUMIFS('isejimas i pensija'!L$5:L$77,'isejimas i pensija'!$C$5:$C$77,'paklausa ir pasiula'!$B11)*IF($E11&gt;1,$E11,1)</f>
        <v>4.2114053283482047</v>
      </c>
      <c r="Y11" s="85">
        <f>+SUMIFS('isejimas i pensija'!M$5:M$77,'isejimas i pensija'!$C$5:$C$77,'paklausa ir pasiula'!$B11)*IF($E11&gt;1,$E11,1)</f>
        <v>3.8889771321954369</v>
      </c>
      <c r="Z11" s="85">
        <f>+SUMIFS('isejimas is darbo'!D$5:D$77,'isejimas is darbo'!$C$5:$C$77,'paklausa ir pasiula'!$B11)*IF($E11&gt;1,$E11,1)</f>
        <v>1</v>
      </c>
      <c r="AA11" s="85">
        <f>+SUMIFS('isejimas is darbo'!E$5:E$77,'isejimas is darbo'!$C$5:$C$77,'paklausa ir pasiula'!$B11)*IF($E11&gt;1,$E11,1)</f>
        <v>1</v>
      </c>
      <c r="AB11" s="85">
        <f>+SUMIFS('isejimas is darbo'!F$5:F$77,'isejimas is darbo'!$C$5:$C$77,'paklausa ir pasiula'!$B11)*IF($E11&gt;1,$E11,1)</f>
        <v>1</v>
      </c>
      <c r="AC11" s="85">
        <f>+SUMIFS('isejimas is darbo'!G$5:G$77,'isejimas is darbo'!$C$5:$C$77,'paklausa ir pasiula'!$B11)*IF($E11&gt;1,$E11,1)</f>
        <v>1</v>
      </c>
      <c r="AD11" s="85">
        <f>+SUMIFS('isejimas is darbo'!H$5:H$77,'isejimas is darbo'!$C$5:$C$77,'paklausa ir pasiula'!$B11)*IF($E11&gt;1,$E11,1)</f>
        <v>1</v>
      </c>
      <c r="AE11" s="85">
        <f>+SUMIFS('isejimas is darbo'!I$5:I$77,'isejimas is darbo'!$C$5:$C$77,'paklausa ir pasiula'!$B11)*IF($E11&gt;1,$E11,1)</f>
        <v>1</v>
      </c>
      <c r="AF11" s="85">
        <f>+SUMIFS('isejimas is darbo'!J$5:J$77,'isejimas is darbo'!$C$5:$C$77,'paklausa ir pasiula'!$B11)*IF($E11&gt;1,$E11,1)</f>
        <v>1</v>
      </c>
      <c r="AG11" s="85">
        <f>+SUMIFS('isejimas is darbo'!K$5:K$77,'isejimas is darbo'!$C$5:$C$77,'paklausa ir pasiula'!$B11)*IF($E11&gt;1,$E11,1)</f>
        <v>1</v>
      </c>
      <c r="AH11" s="85">
        <f>+SUMIFS('isejimas is darbo'!L$5:L$77,'isejimas is darbo'!$C$5:$C$77,'paklausa ir pasiula'!$B11)*IF($E11&gt;1,$E11,1)</f>
        <v>1</v>
      </c>
      <c r="AI11" s="85">
        <f>+SUMIFS('isejimas is darbo'!M$5:M$77,'isejimas is darbo'!$C$5:$C$77,'paklausa ir pasiula'!$B11)*IF($E11&gt;1,$E11,1)</f>
        <v>1</v>
      </c>
      <c r="AJ11" s="85">
        <f>+$C11-F11-SUM($P11:P11)-SUM($Z11:Z11)</f>
        <v>-8.2095110216386598</v>
      </c>
      <c r="AK11" s="85">
        <f>+$C11-G11-SUM($P11:Q11)-SUM($Z11:AA11)</f>
        <v>-14.200437233734796</v>
      </c>
      <c r="AL11" s="85">
        <f>+$C11-H11-SUM($P11:R11)-SUM($Z11:AB11)</f>
        <v>-20.70595863318507</v>
      </c>
      <c r="AM11" s="85">
        <f>+$C11-I11-SUM($P11:S11)-SUM($Z11:AC11)</f>
        <v>-26.334713965379994</v>
      </c>
      <c r="AN11" s="85">
        <f>+$C11-J11-SUM($P11:T11)-SUM($Z11:AD11)</f>
        <v>-32.058201915656426</v>
      </c>
      <c r="AO11" s="85">
        <f>+$C11-K11-SUM($P11:U11)-SUM($Z11:AE11)</f>
        <v>-37.876159946998222</v>
      </c>
      <c r="AP11" s="85">
        <f>+$C11-L11-SUM($P11:V11)-SUM($Z11:AF11)</f>
        <v>-43.123312898141357</v>
      </c>
      <c r="AQ11" s="85">
        <f>+$C11-M11-SUM($P11:W11)-SUM($Z11:AG11)</f>
        <v>-48.698894975703467</v>
      </c>
      <c r="AR11" s="85">
        <f>+$C11-N11-SUM($P11:X11)-SUM($Z11:AH11)</f>
        <v>-54.378347256711095</v>
      </c>
      <c r="AS11" s="85">
        <f>+$C11-O11-SUM($P11:Y11)-SUM($Z11:AI11)</f>
        <v>-59.723730295273526</v>
      </c>
      <c r="AT11" s="85">
        <f>(SUMIFS('nauji absolventai I pakopa'!B$75:B$82,'nauji absolventai I pakopa'!$A$75:$A$82,'paklausa ir pasiula'!$B11)+SUMIFS('nauji absolventai rezidentura'!B$641:B$706,'nauji absolventai rezidentura'!$A$641:$A$706,'paklausa ir pasiula'!$B11))*IF($E11&gt;1,$E11,1)</f>
        <v>3.5722222222222224</v>
      </c>
      <c r="AU11" s="85">
        <f>(SUMIFS('nauji absolventai I pakopa'!C$75:C$82,'nauji absolventai I pakopa'!$A$75:$A$82,'paklausa ir pasiula'!$B11)+SUMIFS('nauji absolventai rezidentura'!C$641:C$706,'nauji absolventai rezidentura'!$A$641:$A$706,'paklausa ir pasiula'!$B11))*IF($E11&gt;1,$E11,1)</f>
        <v>2.41</v>
      </c>
      <c r="AV11" s="85">
        <f>(SUMIFS('nauji absolventai I pakopa'!D$75:D$82,'nauji absolventai I pakopa'!$A$75:$A$82,'paklausa ir pasiula'!$B11)+SUMIFS('nauji absolventai rezidentura'!D$641:D$706,'nauji absolventai rezidentura'!$A$641:$A$706,'paklausa ir pasiula'!$B11))*IF($E11&gt;1,$E11,1)</f>
        <v>2.7244444444444444</v>
      </c>
      <c r="AW11" s="85">
        <f>(SUMIFS('nauji absolventai I pakopa'!E$75:E$82,'nauji absolventai I pakopa'!$A$75:$A$82,'paklausa ir pasiula'!$B11)+SUMIFS('nauji absolventai rezidentura'!E$641:E$706,'nauji absolventai rezidentura'!$A$641:$A$706,'paklausa ir pasiula'!$B11))*IF($E11&gt;1,$E11,1)</f>
        <v>2.2766666666666668</v>
      </c>
      <c r="AX11" s="85">
        <f>(SUMIFS('nauji absolventai I pakopa'!F$75:F$82,'nauji absolventai I pakopa'!$A$75:$A$82,'paklausa ir pasiula'!$B11)+SUMIFS('nauji absolventai rezidentura'!F$641:F$706,'nauji absolventai rezidentura'!$A$641:$A$706,'paklausa ir pasiula'!$B11))*IF($E11&gt;1,$E11,1)</f>
        <v>2.7244444444444444</v>
      </c>
      <c r="AY11" s="85">
        <f>(SUMIFS('nauji absolventai I pakopa'!G$75:G$82,'nauji absolventai I pakopa'!$A$75:$A$82,'paklausa ir pasiula'!$B11)+SUMIFS('nauji absolventai rezidentura'!G$641:G$706,'nauji absolventai rezidentura'!$A$641:$A$706,'paklausa ir pasiula'!$B11))*IF($E11&gt;1,$E11,1)</f>
        <v>2.8577777777777778</v>
      </c>
      <c r="AZ11" s="85">
        <f>(SUMIFS('nauji absolventai I pakopa'!H$75:H$82,'nauji absolventai I pakopa'!$A$75:$A$82,'paklausa ir pasiula'!$B11)+SUMIFS('nauji absolventai rezidentura'!H$641:H$706,'nauji absolventai rezidentura'!$A$641:$A$706,'paklausa ir pasiula'!$B11))*IF($E11&gt;1,$E11,1)</f>
        <v>2.8577777777777778</v>
      </c>
      <c r="BA11" s="85">
        <f>(SUMIFS('nauji absolventai I pakopa'!I$75:I$82,'nauji absolventai I pakopa'!$A$75:$A$82,'paklausa ir pasiula'!$B11)+SUMIFS('nauji absolventai rezidentura'!I$641:I$706,'nauji absolventai rezidentura'!$A$641:$A$706,'paklausa ir pasiula'!$B11))*IF($E11&gt;1,$E11,1)</f>
        <v>2.8577777777777778</v>
      </c>
      <c r="BB11" s="85">
        <f>(SUMIFS('nauji absolventai I pakopa'!J$75:J$82,'nauji absolventai I pakopa'!$A$75:$A$82,'paklausa ir pasiula'!$B11)+SUMIFS('nauji absolventai rezidentura'!J$641:J$706,'nauji absolventai rezidentura'!$A$641:$A$706,'paklausa ir pasiula'!$B11))*IF($E11&gt;1,$E11,1)</f>
        <v>2.8577777777777778</v>
      </c>
      <c r="BC11" s="85">
        <f>(SUMIFS('nauji absolventai I pakopa'!K$75:K$82,'nauji absolventai I pakopa'!$A$75:$A$82,'paklausa ir pasiula'!$B11)+SUMIFS('nauji absolventai rezidentura'!K$641:K$706,'nauji absolventai rezidentura'!$A$641:$A$706,'paklausa ir pasiula'!$B11))*IF($E11&gt;1,$E11,1)</f>
        <v>2.8577777777777778</v>
      </c>
      <c r="BD11" s="85">
        <f>+SUMIFS('nauji (ne absol)'!C$4:C$76,'nauji (ne absol)'!$B$4:$B$76,'paklausa ir pasiula'!$B11)*IF($E11&gt;1,$E11,1)</f>
        <v>1.875</v>
      </c>
      <c r="BE11" s="85">
        <f>+SUMIFS('nauji (ne absol)'!D$4:D$76,'nauji (ne absol)'!$B$4:$B$76,'paklausa ir pasiula'!$B11)*IF($E11&gt;1,$E11,1)</f>
        <v>1.875</v>
      </c>
      <c r="BF11" s="85">
        <f>+SUMIFS('nauji (ne absol)'!E$4:E$76,'nauji (ne absol)'!$B$4:$B$76,'paklausa ir pasiula'!$B11)*IF($E11&gt;1,$E11,1)</f>
        <v>1.875</v>
      </c>
      <c r="BG11" s="85">
        <f>+SUMIFS('nauji (ne absol)'!F$4:F$76,'nauji (ne absol)'!$B$4:$B$76,'paklausa ir pasiula'!$B11)*IF($E11&gt;1,$E11,1)</f>
        <v>1.875</v>
      </c>
      <c r="BH11" s="85">
        <f>+SUMIFS('nauji (ne absol)'!G$4:G$76,'nauji (ne absol)'!$B$4:$B$76,'paklausa ir pasiula'!$B11)*IF($E11&gt;1,$E11,1)</f>
        <v>1.875</v>
      </c>
      <c r="BI11" s="85">
        <f>+SUMIFS('nauji (ne absol)'!H$4:H$76,'nauji (ne absol)'!$B$4:$B$76,'paklausa ir pasiula'!$B11)*IF($E11&gt;1,$E11,1)</f>
        <v>1.875</v>
      </c>
      <c r="BJ11" s="85">
        <f>+SUMIFS('nauji (ne absol)'!I$4:I$76,'nauji (ne absol)'!$B$4:$B$76,'paklausa ir pasiula'!$B11)*IF($E11&gt;1,$E11,1)</f>
        <v>1.875</v>
      </c>
      <c r="BK11" s="85">
        <f>+SUMIFS('nauji (ne absol)'!J$4:J$76,'nauji (ne absol)'!$B$4:$B$76,'paklausa ir pasiula'!$B11)*IF($E11&gt;1,$E11,1)</f>
        <v>1.875</v>
      </c>
      <c r="BL11" s="85">
        <f>+SUMIFS('nauji (ne absol)'!K$4:K$76,'nauji (ne absol)'!$B$4:$B$76,'paklausa ir pasiula'!$B11)*IF($E11&gt;1,$E11,1)</f>
        <v>1.875</v>
      </c>
      <c r="BM11" s="85">
        <f>+SUMIFS('nauji (ne absol)'!L$4:L$76,'nauji (ne absol)'!$B$4:$B$76,'paklausa ir pasiula'!$B11)*IF($E11&gt;1,$E11,1)</f>
        <v>1.875</v>
      </c>
      <c r="BN11" s="85">
        <f>+AJ11+SUM($AT11:AT11)+SUM($BD11:BD11)</f>
        <v>-2.7622887994164369</v>
      </c>
      <c r="BO11" s="85">
        <f>+AK11+SUM($AT11:AU11)+SUM($BD11:BE11)</f>
        <v>-4.4682150115125729</v>
      </c>
      <c r="BP11" s="85">
        <f>+AL11+SUM($AT11:AV11)+SUM($BD11:BF11)</f>
        <v>-6.3742919665184026</v>
      </c>
      <c r="BQ11" s="85">
        <f>+AM11+SUM($AT11:AW11)+SUM($BD11:BG11)</f>
        <v>-7.8513806320466593</v>
      </c>
      <c r="BR11" s="85">
        <f>+AN11+SUM($AT11:AX11)+SUM($BD11:BH11)</f>
        <v>-8.9754241378786475</v>
      </c>
      <c r="BS11" s="85">
        <f>+AO11+SUM($AT11:AY11)+SUM($BD11:BI11)</f>
        <v>-10.060604391442666</v>
      </c>
      <c r="BT11" s="85">
        <f>+AP11+SUM($AT11:AZ11)+SUM($BD11:BJ11)</f>
        <v>-10.574979564808025</v>
      </c>
      <c r="BU11" s="85">
        <f>+AQ11+SUM($AT11:BA11)+SUM($BD11:BK11)</f>
        <v>-11.417783864592359</v>
      </c>
      <c r="BV11" s="85">
        <f>+AR11+SUM($AT11:BB11)+SUM($BD11:BL11)</f>
        <v>-12.364458367822209</v>
      </c>
      <c r="BW11" s="85">
        <f>+AS11+SUM($AT11:BC11)+SUM($BD11:BM11)</f>
        <v>-12.977063628606864</v>
      </c>
    </row>
    <row r="12" spans="1:75" s="55" customFormat="1">
      <c r="A12" s="55" t="s">
        <v>75</v>
      </c>
      <c r="B12" s="55" t="s">
        <v>20</v>
      </c>
      <c r="C12" s="85">
        <v>107.99999999999999</v>
      </c>
      <c r="D12" s="85">
        <f>+IF('realus poreikis 2020'!$D$1=1,'realus poreikis 2020'!H24,IF('realus poreikis 2020'!$D$1=2,'realus poreikis 2020'!I24,'realus poreikis 2020'!J24))*IF($E12&gt;1,E12,1)</f>
        <v>115.99999999999999</v>
      </c>
      <c r="E12" s="57">
        <f>+'darbo kruvis'!F14</f>
        <v>1</v>
      </c>
      <c r="F12" s="85">
        <f>+$D12*'pletros poreikis'!E18*IF($E12&gt;1,$E12,1)</f>
        <v>113.67358526527913</v>
      </c>
      <c r="G12" s="85">
        <f>+$D12*'pletros poreikis'!F18*IF($E12&gt;1,$E12,1)</f>
        <v>113.94160619815523</v>
      </c>
      <c r="H12" s="85">
        <f>+$D12*'pletros poreikis'!G18*IF($E12&gt;1,$E12,1)</f>
        <v>114.19601669071953</v>
      </c>
      <c r="I12" s="85">
        <f>+$D12*'pletros poreikis'!H18*IF($E12&gt;1,$E12,1)</f>
        <v>114.43681674297206</v>
      </c>
      <c r="J12" s="85">
        <f>+$D12*'pletros poreikis'!I18*IF($E12&gt;1,$E12,1)</f>
        <v>114.66400635491276</v>
      </c>
      <c r="K12" s="85">
        <f>+$D12*'pletros poreikis'!J18*IF($E12&gt;1,$E12,1)</f>
        <v>114.87758552654171</v>
      </c>
      <c r="L12" s="85">
        <f>+$D12*'pletros poreikis'!K18*IF($E12&gt;1,$E12,1)</f>
        <v>115.07755425785889</v>
      </c>
      <c r="M12" s="85">
        <f>+$D12*'pletros poreikis'!L18*IF($E12&gt;1,$E12,1)</f>
        <v>115.26391254886427</v>
      </c>
      <c r="N12" s="85">
        <f>+$D12*'pletros poreikis'!M18*IF($E12&gt;1,$E12,1)</f>
        <v>115.43666039955784</v>
      </c>
      <c r="O12" s="85">
        <f>+$D12*'pletros poreikis'!N18*IF($E12&gt;1,$E12,1)</f>
        <v>115.59579780993964</v>
      </c>
      <c r="P12" s="85">
        <f>+SUMIFS('isejimas i pensija'!D$5:D$77,'isejimas i pensija'!$C$5:$C$77,'paklausa ir pasiula'!$B12)*IF($E12&gt;1,$E12,1)</f>
        <v>2.0651011017082883</v>
      </c>
      <c r="Q12" s="85">
        <f>+SUMIFS('isejimas i pensija'!E$5:E$77,'isejimas i pensija'!$C$5:$C$77,'paklausa ir pasiula'!$B12)*IF($E12&gt;1,$E12,1)</f>
        <v>2.5795433746638454</v>
      </c>
      <c r="R12" s="85">
        <f>+SUMIFS('isejimas i pensija'!F$5:F$77,'isejimas i pensija'!$C$5:$C$77,'paklausa ir pasiula'!$B12)*IF($E12&gt;1,$E12,1)</f>
        <v>1.9880043607782019</v>
      </c>
      <c r="S12" s="85">
        <f>+SUMIFS('isejimas i pensija'!G$5:G$77,'isejimas i pensija'!$C$5:$C$77,'paklausa ir pasiula'!$B12)*IF($E12&gt;1,$E12,1)</f>
        <v>2.1717140320638451</v>
      </c>
      <c r="T12" s="85">
        <f>+SUMIFS('isejimas i pensija'!H$5:H$77,'isejimas i pensija'!$C$5:$C$77,'paklausa ir pasiula'!$B12)*IF($E12&gt;1,$E12,1)</f>
        <v>2.5067876985944464</v>
      </c>
      <c r="U12" s="85">
        <f>+SUMIFS('isejimas i pensija'!I$5:I$77,'isejimas i pensija'!$C$5:$C$77,'paklausa ir pasiula'!$B12)*IF($E12&gt;1,$E12,1)</f>
        <v>2.3023355449810765</v>
      </c>
      <c r="V12" s="85">
        <f>+SUMIFS('isejimas i pensija'!J$5:J$77,'isejimas i pensija'!$C$5:$C$77,'paklausa ir pasiula'!$B12)*IF($E12&gt;1,$E12,1)</f>
        <v>2.4297532942421118</v>
      </c>
      <c r="W12" s="85">
        <f>+SUMIFS('isejimas i pensija'!K$5:K$77,'isejimas i pensija'!$C$5:$C$77,'paklausa ir pasiula'!$B12)*IF($E12&gt;1,$E12,1)</f>
        <v>2.4023546873426755</v>
      </c>
      <c r="X12" s="85">
        <f>+SUMIFS('isejimas i pensija'!L$5:L$77,'isejimas i pensija'!$C$5:$C$77,'paklausa ir pasiula'!$B12)*IF($E12&gt;1,$E12,1)</f>
        <v>2.4554906467799045</v>
      </c>
      <c r="Y12" s="85">
        <f>+SUMIFS('isejimas i pensija'!M$5:M$77,'isejimas i pensija'!$C$5:$C$77,'paklausa ir pasiula'!$B12)*IF($E12&gt;1,$E12,1)</f>
        <v>2.4320820124530225</v>
      </c>
      <c r="Z12" s="85">
        <f>+SUMIFS('isejimas is darbo'!D$5:D$77,'isejimas is darbo'!$C$5:$C$77,'paklausa ir pasiula'!$B12)*IF($E12&gt;1,$E12,1)</f>
        <v>2.166666666666667</v>
      </c>
      <c r="AA12" s="85">
        <f>+SUMIFS('isejimas is darbo'!E$5:E$77,'isejimas is darbo'!$C$5:$C$77,'paklausa ir pasiula'!$B12)*IF($E12&gt;1,$E12,1)</f>
        <v>2.166666666666667</v>
      </c>
      <c r="AB12" s="85">
        <f>+SUMIFS('isejimas is darbo'!F$5:F$77,'isejimas is darbo'!$C$5:$C$77,'paklausa ir pasiula'!$B12)*IF($E12&gt;1,$E12,1)</f>
        <v>2.166666666666667</v>
      </c>
      <c r="AC12" s="85">
        <f>+SUMIFS('isejimas is darbo'!G$5:G$77,'isejimas is darbo'!$C$5:$C$77,'paklausa ir pasiula'!$B12)*IF($E12&gt;1,$E12,1)</f>
        <v>2.166666666666667</v>
      </c>
      <c r="AD12" s="85">
        <f>+SUMIFS('isejimas is darbo'!H$5:H$77,'isejimas is darbo'!$C$5:$C$77,'paklausa ir pasiula'!$B12)*IF($E12&gt;1,$E12,1)</f>
        <v>2.166666666666667</v>
      </c>
      <c r="AE12" s="85">
        <f>+SUMIFS('isejimas is darbo'!I$5:I$77,'isejimas is darbo'!$C$5:$C$77,'paklausa ir pasiula'!$B12)*IF($E12&gt;1,$E12,1)</f>
        <v>2.166666666666667</v>
      </c>
      <c r="AF12" s="85">
        <f>+SUMIFS('isejimas is darbo'!J$5:J$77,'isejimas is darbo'!$C$5:$C$77,'paklausa ir pasiula'!$B12)*IF($E12&gt;1,$E12,1)</f>
        <v>2.166666666666667</v>
      </c>
      <c r="AG12" s="85">
        <f>+SUMIFS('isejimas is darbo'!K$5:K$77,'isejimas is darbo'!$C$5:$C$77,'paklausa ir pasiula'!$B12)*IF($E12&gt;1,$E12,1)</f>
        <v>2.166666666666667</v>
      </c>
      <c r="AH12" s="85">
        <f>+SUMIFS('isejimas is darbo'!L$5:L$77,'isejimas is darbo'!$C$5:$C$77,'paklausa ir pasiula'!$B12)*IF($E12&gt;1,$E12,1)</f>
        <v>2.166666666666667</v>
      </c>
      <c r="AI12" s="85">
        <f>+SUMIFS('isejimas is darbo'!M$5:M$77,'isejimas is darbo'!$C$5:$C$77,'paklausa ir pasiula'!$B12)*IF($E12&gt;1,$E12,1)</f>
        <v>2.166666666666667</v>
      </c>
      <c r="AJ12" s="85">
        <f>+$C12-F12-SUM($P12:P12)-SUM($Z12:Z12)</f>
        <v>-9.905353033654098</v>
      </c>
      <c r="AK12" s="85">
        <f>+$C12-G12-SUM($P12:Q12)-SUM($Z12:AA12)</f>
        <v>-14.91958400786071</v>
      </c>
      <c r="AL12" s="85">
        <f>+$C12-H12-SUM($P12:R12)-SUM($Z12:AB12)</f>
        <v>-19.328665527869884</v>
      </c>
      <c r="AM12" s="85">
        <f>+$C12-I12-SUM($P12:S12)-SUM($Z12:AC12)</f>
        <v>-23.907846278852919</v>
      </c>
      <c r="AN12" s="85">
        <f>+$C12-J12-SUM($P12:T12)-SUM($Z12:AD12)</f>
        <v>-28.808490256054736</v>
      </c>
      <c r="AO12" s="85">
        <f>+$C12-K12-SUM($P12:U12)-SUM($Z12:AE12)</f>
        <v>-33.49107163933143</v>
      </c>
      <c r="AP12" s="85">
        <f>+$C12-L12-SUM($P12:V12)-SUM($Z12:AF12)</f>
        <v>-38.287460331557398</v>
      </c>
      <c r="AQ12" s="85">
        <f>+$C12-M12-SUM($P12:W12)-SUM($Z12:AG12)</f>
        <v>-43.042839976572111</v>
      </c>
      <c r="AR12" s="85">
        <f>+$C12-N12-SUM($P12:X12)-SUM($Z12:AH12)</f>
        <v>-47.837745140712258</v>
      </c>
      <c r="AS12" s="85">
        <f>+$C12-O12-SUM($P12:Y12)-SUM($Z12:AI12)</f>
        <v>-52.595631230213748</v>
      </c>
      <c r="AT12" s="85">
        <f>(SUMIFS('nauji absolventai I pakopa'!B$75:B$82,'nauji absolventai I pakopa'!$A$75:$A$82,'paklausa ir pasiula'!$B12)+SUMIFS('nauji absolventai rezidentura'!B$641:B$706,'nauji absolventai rezidentura'!$A$641:$A$706,'paklausa ir pasiula'!$B12))*IF($E12&gt;1,$E12,1)</f>
        <v>6.4402116402116398</v>
      </c>
      <c r="AU12" s="85">
        <f>(SUMIFS('nauji absolventai I pakopa'!C$75:C$82,'nauji absolventai I pakopa'!$A$75:$A$82,'paklausa ir pasiula'!$B12)+SUMIFS('nauji absolventai rezidentura'!C$641:C$706,'nauji absolventai rezidentura'!$A$641:$A$706,'paklausa ir pasiula'!$B12))*IF($E12&gt;1,$E12,1)</f>
        <v>7.6275793650793648</v>
      </c>
      <c r="AV12" s="85">
        <f>(SUMIFS('nauji absolventai I pakopa'!D$75:D$82,'nauji absolventai I pakopa'!$A$75:$A$82,'paklausa ir pasiula'!$B12)+SUMIFS('nauji absolventai rezidentura'!D$641:D$706,'nauji absolventai rezidentura'!$A$641:$A$706,'paklausa ir pasiula'!$B12))*IF($E12&gt;1,$E12,1)</f>
        <v>5.070039682539683</v>
      </c>
      <c r="AW12" s="85">
        <f>(SUMIFS('nauji absolventai I pakopa'!E$75:E$82,'nauji absolventai I pakopa'!$A$75:$A$82,'paklausa ir pasiula'!$B12)+SUMIFS('nauji absolventai rezidentura'!E$641:E$706,'nauji absolventai rezidentura'!$A$641:$A$706,'paklausa ir pasiula'!$B12))*IF($E12&gt;1,$E12,1)</f>
        <v>5.0009259259259267</v>
      </c>
      <c r="AX12" s="85">
        <f>(SUMIFS('nauji absolventai I pakopa'!F$75:F$82,'nauji absolventai I pakopa'!$A$75:$A$82,'paklausa ir pasiula'!$B12)+SUMIFS('nauji absolventai rezidentura'!F$641:F$706,'nauji absolventai rezidentura'!$A$641:$A$706,'paklausa ir pasiula'!$B12))*IF($E12&gt;1,$E12,1)</f>
        <v>5.5993386243386247</v>
      </c>
      <c r="AY12" s="85">
        <f>(SUMIFS('nauji absolventai I pakopa'!G$75:G$82,'nauji absolventai I pakopa'!$A$75:$A$82,'paklausa ir pasiula'!$B12)+SUMIFS('nauji absolventai rezidentura'!G$641:G$706,'nauji absolventai rezidentura'!$A$641:$A$706,'paklausa ir pasiula'!$B12))*IF($E12&gt;1,$E12,1)</f>
        <v>5.7243386243386247</v>
      </c>
      <c r="AZ12" s="85">
        <f>(SUMIFS('nauji absolventai I pakopa'!H$75:H$82,'nauji absolventai I pakopa'!$A$75:$A$82,'paklausa ir pasiula'!$B12)+SUMIFS('nauji absolventai rezidentura'!H$641:H$706,'nauji absolventai rezidentura'!$A$641:$A$706,'paklausa ir pasiula'!$B12))*IF($E12&gt;1,$E12,1)</f>
        <v>5.9306878306878303</v>
      </c>
      <c r="BA12" s="85">
        <f>(SUMIFS('nauji absolventai I pakopa'!I$75:I$82,'nauji absolventai I pakopa'!$A$75:$A$82,'paklausa ir pasiula'!$B12)+SUMIFS('nauji absolventai rezidentura'!I$641:I$706,'nauji absolventai rezidentura'!$A$641:$A$706,'paklausa ir pasiula'!$B12))*IF($E12&gt;1,$E12,1)</f>
        <v>5.9306878306878303</v>
      </c>
      <c r="BB12" s="85">
        <f>(SUMIFS('nauji absolventai I pakopa'!J$75:J$82,'nauji absolventai I pakopa'!$A$75:$A$82,'paklausa ir pasiula'!$B12)+SUMIFS('nauji absolventai rezidentura'!J$641:J$706,'nauji absolventai rezidentura'!$A$641:$A$706,'paklausa ir pasiula'!$B12))*IF($E12&gt;1,$E12,1)</f>
        <v>5.9306878306878303</v>
      </c>
      <c r="BC12" s="85">
        <f>(SUMIFS('nauji absolventai I pakopa'!K$75:K$82,'nauji absolventai I pakopa'!$A$75:$A$82,'paklausa ir pasiula'!$B12)+SUMIFS('nauji absolventai rezidentura'!K$641:K$706,'nauji absolventai rezidentura'!$A$641:$A$706,'paklausa ir pasiula'!$B12))*IF($E12&gt;1,$E12,1)</f>
        <v>5.9306878306878303</v>
      </c>
      <c r="BD12" s="85">
        <f>+SUMIFS('nauji (ne absol)'!C$4:C$76,'nauji (ne absol)'!$B$4:$B$76,'paklausa ir pasiula'!$B12)*IF($E12&gt;1,$E12,1)</f>
        <v>3.5416666666666665</v>
      </c>
      <c r="BE12" s="85">
        <f>+SUMIFS('nauji (ne absol)'!D$4:D$76,'nauji (ne absol)'!$B$4:$B$76,'paklausa ir pasiula'!$B12)*IF($E12&gt;1,$E12,1)</f>
        <v>3.5416666666666665</v>
      </c>
      <c r="BF12" s="85">
        <f>+SUMIFS('nauji (ne absol)'!E$4:E$76,'nauji (ne absol)'!$B$4:$B$76,'paklausa ir pasiula'!$B12)*IF($E12&gt;1,$E12,1)</f>
        <v>3.5416666666666665</v>
      </c>
      <c r="BG12" s="85">
        <f>+SUMIFS('nauji (ne absol)'!F$4:F$76,'nauji (ne absol)'!$B$4:$B$76,'paklausa ir pasiula'!$B12)*IF($E12&gt;1,$E12,1)</f>
        <v>3.5416666666666665</v>
      </c>
      <c r="BH12" s="85">
        <f>+SUMIFS('nauji (ne absol)'!G$4:G$76,'nauji (ne absol)'!$B$4:$B$76,'paklausa ir pasiula'!$B12)*IF($E12&gt;1,$E12,1)</f>
        <v>3.5416666666666665</v>
      </c>
      <c r="BI12" s="85">
        <f>+SUMIFS('nauji (ne absol)'!H$4:H$76,'nauji (ne absol)'!$B$4:$B$76,'paklausa ir pasiula'!$B12)*IF($E12&gt;1,$E12,1)</f>
        <v>3.5416666666666665</v>
      </c>
      <c r="BJ12" s="85">
        <f>+SUMIFS('nauji (ne absol)'!I$4:I$76,'nauji (ne absol)'!$B$4:$B$76,'paklausa ir pasiula'!$B12)*IF($E12&gt;1,$E12,1)</f>
        <v>3.5416666666666665</v>
      </c>
      <c r="BK12" s="85">
        <f>+SUMIFS('nauji (ne absol)'!J$4:J$76,'nauji (ne absol)'!$B$4:$B$76,'paklausa ir pasiula'!$B12)*IF($E12&gt;1,$E12,1)</f>
        <v>3.5416666666666665</v>
      </c>
      <c r="BL12" s="85">
        <f>+SUMIFS('nauji (ne absol)'!K$4:K$76,'nauji (ne absol)'!$B$4:$B$76,'paklausa ir pasiula'!$B12)*IF($E12&gt;1,$E12,1)</f>
        <v>3.5416666666666665</v>
      </c>
      <c r="BM12" s="85">
        <f>+SUMIFS('nauji (ne absol)'!L$4:L$76,'nauji (ne absol)'!$B$4:$B$76,'paklausa ir pasiula'!$B12)*IF($E12&gt;1,$E12,1)</f>
        <v>3.5416666666666665</v>
      </c>
      <c r="BN12" s="85">
        <f>+AJ12+SUM($AT12:AT12)+SUM($BD12:BD12)</f>
        <v>7.6525273224208323E-2</v>
      </c>
      <c r="BO12" s="85">
        <f>+AK12+SUM($AT12:AU12)+SUM($BD12:BE12)</f>
        <v>6.2315403307636279</v>
      </c>
      <c r="BP12" s="85">
        <f>+AL12+SUM($AT12:AV12)+SUM($BD12:BF12)</f>
        <v>10.434165159960802</v>
      </c>
      <c r="BQ12" s="85">
        <f>+AM12+SUM($AT12:AW12)+SUM($BD12:BG12)</f>
        <v>14.39757700157036</v>
      </c>
      <c r="BR12" s="85">
        <f>+AN12+SUM($AT12:AX12)+SUM($BD12:BH12)</f>
        <v>18.637938315373834</v>
      </c>
      <c r="BS12" s="85">
        <f>+AO12+SUM($AT12:AY12)+SUM($BD12:BI12)</f>
        <v>23.221362223102432</v>
      </c>
      <c r="BT12" s="85">
        <f>+AP12+SUM($AT12:AZ12)+SUM($BD12:BJ12)</f>
        <v>27.897328028230962</v>
      </c>
      <c r="BU12" s="85">
        <f>+AQ12+SUM($AT12:BA12)+SUM($BD12:BK12)</f>
        <v>32.614302880570747</v>
      </c>
      <c r="BV12" s="85">
        <f>+AR12+SUM($AT12:BB12)+SUM($BD12:BL12)</f>
        <v>37.291752213785102</v>
      </c>
      <c r="BW12" s="85">
        <f>+AS12+SUM($AT12:BC12)+SUM($BD12:BM12)</f>
        <v>42.006220621638107</v>
      </c>
    </row>
    <row r="13" spans="1:75" s="55" customFormat="1">
      <c r="A13" s="55" t="s">
        <v>75</v>
      </c>
      <c r="B13" s="87" t="s">
        <v>64</v>
      </c>
      <c r="C13" s="85">
        <v>20.333333333333332</v>
      </c>
      <c r="D13" s="85">
        <f>+IF('realus poreikis 2020'!$D$1=1,'realus poreikis 2020'!H25,IF('realus poreikis 2020'!$D$1=2,'realus poreikis 2020'!I25,'realus poreikis 2020'!J25))*IF($E13&gt;1,E13,1)</f>
        <v>20.333333333333332</v>
      </c>
      <c r="E13" s="57">
        <f>+'darbo kruvis'!F15</f>
        <v>1</v>
      </c>
      <c r="F13" s="85">
        <f>+$D13*'pletros poreikis'!E19*IF($E13&gt;1,$E13,1)</f>
        <v>20.081860739849912</v>
      </c>
      <c r="G13" s="85">
        <f>+$D13*'pletros poreikis'!F19*IF($E13&gt;1,$E13,1)</f>
        <v>20.182831751742398</v>
      </c>
      <c r="H13" s="85">
        <f>+$D13*'pletros poreikis'!G19*IF($E13&gt;1,$E13,1)</f>
        <v>20.282359108586789</v>
      </c>
      <c r="I13" s="85">
        <f>+$D13*'pletros poreikis'!H19*IF($E13&gt;1,$E13,1)</f>
        <v>20.380442810383087</v>
      </c>
      <c r="J13" s="85">
        <f>+$D13*'pletros poreikis'!I19*IF($E13&gt;1,$E13,1)</f>
        <v>20.477082857131283</v>
      </c>
      <c r="K13" s="85">
        <f>+$D13*'pletros poreikis'!J19*IF($E13&gt;1,$E13,1)</f>
        <v>20.572279248831389</v>
      </c>
      <c r="L13" s="85">
        <f>+$D13*'pletros poreikis'!K19*IF($E13&gt;1,$E13,1)</f>
        <v>20.666031985483396</v>
      </c>
      <c r="M13" s="85">
        <f>+$D13*'pletros poreikis'!L19*IF($E13&gt;1,$E13,1)</f>
        <v>20.758341067087311</v>
      </c>
      <c r="N13" s="85">
        <f>+$D13*'pletros poreikis'!M19*IF($E13&gt;1,$E13,1)</f>
        <v>20.849206493643127</v>
      </c>
      <c r="O13" s="85">
        <f>+$D13*'pletros poreikis'!N19*IF($E13&gt;1,$E13,1)</f>
        <v>20.93862826515085</v>
      </c>
      <c r="P13" s="85">
        <f>+SUMIFS('isejimas i pensija'!D$5:D$77,'isejimas i pensija'!$C$5:$C$77,'paklausa ir pasiula'!$B13)*IF($E13&gt;1,$E13,1)</f>
        <v>6.625420955064254E-2</v>
      </c>
      <c r="Q13" s="85">
        <f>+SUMIFS('isejimas i pensija'!E$5:E$77,'isejimas i pensija'!$C$5:$C$77,'paklausa ir pasiula'!$B13)*IF($E13&gt;1,$E13,1)</f>
        <v>5.1181672397762723E-2</v>
      </c>
      <c r="R13" s="85">
        <f>+SUMIFS('isejimas i pensija'!F$5:F$77,'isejimas i pensija'!$C$5:$C$77,'paklausa ir pasiula'!$B13)*IF($E13&gt;1,$E13,1)</f>
        <v>7.7122675190982815E-2</v>
      </c>
      <c r="S13" s="85">
        <f>+SUMIFS('isejimas i pensija'!G$5:G$77,'isejimas i pensija'!$C$5:$C$77,'paklausa ir pasiula'!$B13)*IF($E13&gt;1,$E13,1)</f>
        <v>7.6875522368869187E-2</v>
      </c>
      <c r="T13" s="85">
        <f>+SUMIFS('isejimas i pensija'!H$5:H$77,'isejimas i pensija'!$C$5:$C$77,'paklausa ir pasiula'!$B13)*IF($E13&gt;1,$E13,1)</f>
        <v>0.10550112299319953</v>
      </c>
      <c r="U13" s="85">
        <f>+SUMIFS('isejimas i pensija'!I$5:I$77,'isejimas i pensija'!$C$5:$C$77,'paklausa ir pasiula'!$B13)*IF($E13&gt;1,$E13,1)</f>
        <v>0.16988274327994873</v>
      </c>
      <c r="V13" s="85">
        <f>+SUMIFS('isejimas i pensija'!J$5:J$77,'isejimas i pensija'!$C$5:$C$77,'paklausa ir pasiula'!$B13)*IF($E13&gt;1,$E13,1)</f>
        <v>0.1662929931985801</v>
      </c>
      <c r="W13" s="85">
        <f>+SUMIFS('isejimas i pensija'!K$5:K$77,'isejimas i pensija'!$C$5:$C$77,'paklausa ir pasiula'!$B13)*IF($E13&gt;1,$E13,1)</f>
        <v>0.23678725204088485</v>
      </c>
      <c r="X13" s="85">
        <f>+SUMIFS('isejimas i pensija'!L$5:L$77,'isejimas i pensija'!$C$5:$C$77,'paklausa ir pasiula'!$B13)*IF($E13&gt;1,$E13,1)</f>
        <v>0.26210962888453637</v>
      </c>
      <c r="Y13" s="85">
        <f>+SUMIFS('isejimas i pensija'!M$5:M$77,'isejimas i pensija'!$C$5:$C$77,'paklausa ir pasiula'!$B13)*IF($E13&gt;1,$E13,1)</f>
        <v>0.24135252179925326</v>
      </c>
      <c r="Z13" s="85">
        <f>+SUMIFS('isejimas is darbo'!D$5:D$77,'isejimas is darbo'!$C$5:$C$77,'paklausa ir pasiula'!$B13)*IF($E13&gt;1,$E13,1)</f>
        <v>0.75</v>
      </c>
      <c r="AA13" s="85">
        <f>+SUMIFS('isejimas is darbo'!E$5:E$77,'isejimas is darbo'!$C$5:$C$77,'paklausa ir pasiula'!$B13)*IF($E13&gt;1,$E13,1)</f>
        <v>0.75</v>
      </c>
      <c r="AB13" s="85">
        <f>+SUMIFS('isejimas is darbo'!F$5:F$77,'isejimas is darbo'!$C$5:$C$77,'paklausa ir pasiula'!$B13)*IF($E13&gt;1,$E13,1)</f>
        <v>0.75</v>
      </c>
      <c r="AC13" s="85">
        <f>+SUMIFS('isejimas is darbo'!G$5:G$77,'isejimas is darbo'!$C$5:$C$77,'paklausa ir pasiula'!$B13)*IF($E13&gt;1,$E13,1)</f>
        <v>0.75</v>
      </c>
      <c r="AD13" s="85">
        <f>+SUMIFS('isejimas is darbo'!H$5:H$77,'isejimas is darbo'!$C$5:$C$77,'paklausa ir pasiula'!$B13)*IF($E13&gt;1,$E13,1)</f>
        <v>0.75</v>
      </c>
      <c r="AE13" s="85">
        <f>+SUMIFS('isejimas is darbo'!I$5:I$77,'isejimas is darbo'!$C$5:$C$77,'paklausa ir pasiula'!$B13)*IF($E13&gt;1,$E13,1)</f>
        <v>0.75</v>
      </c>
      <c r="AF13" s="85">
        <f>+SUMIFS('isejimas is darbo'!J$5:J$77,'isejimas is darbo'!$C$5:$C$77,'paklausa ir pasiula'!$B13)*IF($E13&gt;1,$E13,1)</f>
        <v>0.75</v>
      </c>
      <c r="AG13" s="85">
        <f>+SUMIFS('isejimas is darbo'!K$5:K$77,'isejimas is darbo'!$C$5:$C$77,'paklausa ir pasiula'!$B13)*IF($E13&gt;1,$E13,1)</f>
        <v>0.75</v>
      </c>
      <c r="AH13" s="85">
        <f>+SUMIFS('isejimas is darbo'!L$5:L$77,'isejimas is darbo'!$C$5:$C$77,'paklausa ir pasiula'!$B13)*IF($E13&gt;1,$E13,1)</f>
        <v>0.75</v>
      </c>
      <c r="AI13" s="85">
        <f>+SUMIFS('isejimas is darbo'!M$5:M$77,'isejimas is darbo'!$C$5:$C$77,'paklausa ir pasiula'!$B13)*IF($E13&gt;1,$E13,1)</f>
        <v>0.75</v>
      </c>
      <c r="AJ13" s="85">
        <f>+$C13-F13-SUM($P13:P13)-SUM($Z13:Z13)</f>
        <v>-0.56478161606722221</v>
      </c>
      <c r="AK13" s="85">
        <f>+$C13-G13-SUM($P13:Q13)-SUM($Z13:AA13)</f>
        <v>-1.4669343003574715</v>
      </c>
      <c r="AL13" s="85">
        <f>+$C13-H13-SUM($P13:R13)-SUM($Z13:AB13)</f>
        <v>-2.393584332392845</v>
      </c>
      <c r="AM13" s="85">
        <f>+$C13-I13-SUM($P13:S13)-SUM($Z13:AC13)</f>
        <v>-3.3185435565580121</v>
      </c>
      <c r="AN13" s="85">
        <f>+$C13-J13-SUM($P13:T13)-SUM($Z13:AD13)</f>
        <v>-4.2706847262994074</v>
      </c>
      <c r="AO13" s="85">
        <f>+$C13-K13-SUM($P13:U13)-SUM($Z13:AE13)</f>
        <v>-5.2857638612794631</v>
      </c>
      <c r="AP13" s="85">
        <f>+$C13-L13-SUM($P13:V13)-SUM($Z13:AF13)</f>
        <v>-6.29580959113005</v>
      </c>
      <c r="AQ13" s="85">
        <f>+$C13-M13-SUM($P13:W13)-SUM($Z13:AG13)</f>
        <v>-7.3749059247748496</v>
      </c>
      <c r="AR13" s="85">
        <f>+$C13-N13-SUM($P13:X13)-SUM($Z13:AH13)</f>
        <v>-8.4778809802152022</v>
      </c>
      <c r="AS13" s="85">
        <f>+$C13-O13-SUM($P13:Y13)-SUM($Z13:AI13)</f>
        <v>-9.5586552735221773</v>
      </c>
      <c r="AT13" s="85">
        <f>(SUMIFS('nauji absolventai I pakopa'!B$75:B$82,'nauji absolventai I pakopa'!$A$75:$A$82,'paklausa ir pasiula'!$B13)+SUMIFS('nauji absolventai rezidentura'!B$641:B$706,'nauji absolventai rezidentura'!$A$641:$A$706,'paklausa ir pasiula'!$B13))*IF($E13&gt;1,$E13,1)</f>
        <v>0.18333333333333335</v>
      </c>
      <c r="AU13" s="85">
        <f>(SUMIFS('nauji absolventai I pakopa'!C$75:C$82,'nauji absolventai I pakopa'!$A$75:$A$82,'paklausa ir pasiula'!$B13)+SUMIFS('nauji absolventai rezidentura'!C$641:C$706,'nauji absolventai rezidentura'!$A$641:$A$706,'paklausa ir pasiula'!$B13))*IF($E13&gt;1,$E13,1)</f>
        <v>0.26666666666666666</v>
      </c>
      <c r="AV13" s="85">
        <f>(SUMIFS('nauji absolventai I pakopa'!D$75:D$82,'nauji absolventai I pakopa'!$A$75:$A$82,'paklausa ir pasiula'!$B13)+SUMIFS('nauji absolventai rezidentura'!D$641:D$706,'nauji absolventai rezidentura'!$A$641:$A$706,'paklausa ir pasiula'!$B13))*IF($E13&gt;1,$E13,1)</f>
        <v>0.25</v>
      </c>
      <c r="AW13" s="85">
        <f>(SUMIFS('nauji absolventai I pakopa'!E$75:E$82,'nauji absolventai I pakopa'!$A$75:$A$82,'paklausa ir pasiula'!$B13)+SUMIFS('nauji absolventai rezidentura'!E$641:E$706,'nauji absolventai rezidentura'!$A$641:$A$706,'paklausa ir pasiula'!$B13))*IF($E13&gt;1,$E13,1)</f>
        <v>0.3666666666666667</v>
      </c>
      <c r="AX13" s="85">
        <f>(SUMIFS('nauji absolventai I pakopa'!F$75:F$82,'nauji absolventai I pakopa'!$A$75:$A$82,'paklausa ir pasiula'!$B13)+SUMIFS('nauji absolventai rezidentura'!F$641:F$706,'nauji absolventai rezidentura'!$A$641:$A$706,'paklausa ir pasiula'!$B13))*IF($E13&gt;1,$E13,1)</f>
        <v>0.45</v>
      </c>
      <c r="AY13" s="85">
        <f>(SUMIFS('nauji absolventai I pakopa'!G$75:G$82,'nauji absolventai I pakopa'!$A$75:$A$82,'paklausa ir pasiula'!$B13)+SUMIFS('nauji absolventai rezidentura'!G$641:G$706,'nauji absolventai rezidentura'!$A$641:$A$706,'paklausa ir pasiula'!$B13))*IF($E13&gt;1,$E13,1)</f>
        <v>0.45</v>
      </c>
      <c r="AZ13" s="85">
        <f>(SUMIFS('nauji absolventai I pakopa'!H$75:H$82,'nauji absolventai I pakopa'!$A$75:$A$82,'paklausa ir pasiula'!$B13)+SUMIFS('nauji absolventai rezidentura'!H$641:H$706,'nauji absolventai rezidentura'!$A$641:$A$706,'paklausa ir pasiula'!$B13))*IF($E13&gt;1,$E13,1)</f>
        <v>0.45</v>
      </c>
      <c r="BA13" s="85">
        <f>(SUMIFS('nauji absolventai I pakopa'!I$75:I$82,'nauji absolventai I pakopa'!$A$75:$A$82,'paklausa ir pasiula'!$B13)+SUMIFS('nauji absolventai rezidentura'!I$641:I$706,'nauji absolventai rezidentura'!$A$641:$A$706,'paklausa ir pasiula'!$B13))*IF($E13&gt;1,$E13,1)</f>
        <v>0.45</v>
      </c>
      <c r="BB13" s="85">
        <f>(SUMIFS('nauji absolventai I pakopa'!J$75:J$82,'nauji absolventai I pakopa'!$A$75:$A$82,'paklausa ir pasiula'!$B13)+SUMIFS('nauji absolventai rezidentura'!J$641:J$706,'nauji absolventai rezidentura'!$A$641:$A$706,'paklausa ir pasiula'!$B13))*IF($E13&gt;1,$E13,1)</f>
        <v>0.45</v>
      </c>
      <c r="BC13" s="85">
        <f>(SUMIFS('nauji absolventai I pakopa'!K$75:K$82,'nauji absolventai I pakopa'!$A$75:$A$82,'paklausa ir pasiula'!$B13)+SUMIFS('nauji absolventai rezidentura'!K$641:K$706,'nauji absolventai rezidentura'!$A$641:$A$706,'paklausa ir pasiula'!$B13))*IF($E13&gt;1,$E13,1)</f>
        <v>0.45</v>
      </c>
      <c r="BD13" s="85">
        <f>+SUMIFS('nauji (ne absol)'!C$4:C$76,'nauji (ne absol)'!$B$4:$B$76,'paklausa ir pasiula'!$B13)*IF($E13&gt;1,$E13,1)</f>
        <v>1.25</v>
      </c>
      <c r="BE13" s="85">
        <f>+SUMIFS('nauji (ne absol)'!D$4:D$76,'nauji (ne absol)'!$B$4:$B$76,'paklausa ir pasiula'!$B13)*IF($E13&gt;1,$E13,1)</f>
        <v>1.25</v>
      </c>
      <c r="BF13" s="85">
        <f>+SUMIFS('nauji (ne absol)'!E$4:E$76,'nauji (ne absol)'!$B$4:$B$76,'paklausa ir pasiula'!$B13)*IF($E13&gt;1,$E13,1)</f>
        <v>1.25</v>
      </c>
      <c r="BG13" s="85">
        <f>+SUMIFS('nauji (ne absol)'!F$4:F$76,'nauji (ne absol)'!$B$4:$B$76,'paklausa ir pasiula'!$B13)*IF($E13&gt;1,$E13,1)</f>
        <v>1.25</v>
      </c>
      <c r="BH13" s="85">
        <f>+SUMIFS('nauji (ne absol)'!G$4:G$76,'nauji (ne absol)'!$B$4:$B$76,'paklausa ir pasiula'!$B13)*IF($E13&gt;1,$E13,1)</f>
        <v>1.25</v>
      </c>
      <c r="BI13" s="85">
        <f>+SUMIFS('nauji (ne absol)'!H$4:H$76,'nauji (ne absol)'!$B$4:$B$76,'paklausa ir pasiula'!$B13)*IF($E13&gt;1,$E13,1)</f>
        <v>1.25</v>
      </c>
      <c r="BJ13" s="85">
        <f>+SUMIFS('nauji (ne absol)'!I$4:I$76,'nauji (ne absol)'!$B$4:$B$76,'paklausa ir pasiula'!$B13)*IF($E13&gt;1,$E13,1)</f>
        <v>1.25</v>
      </c>
      <c r="BK13" s="85">
        <f>+SUMIFS('nauji (ne absol)'!J$4:J$76,'nauji (ne absol)'!$B$4:$B$76,'paklausa ir pasiula'!$B13)*IF($E13&gt;1,$E13,1)</f>
        <v>1.25</v>
      </c>
      <c r="BL13" s="85">
        <f>+SUMIFS('nauji (ne absol)'!K$4:K$76,'nauji (ne absol)'!$B$4:$B$76,'paklausa ir pasiula'!$B13)*IF($E13&gt;1,$E13,1)</f>
        <v>1.25</v>
      </c>
      <c r="BM13" s="85">
        <f>+SUMIFS('nauji (ne absol)'!L$4:L$76,'nauji (ne absol)'!$B$4:$B$76,'paklausa ir pasiula'!$B13)*IF($E13&gt;1,$E13,1)</f>
        <v>1.25</v>
      </c>
      <c r="BN13" s="85">
        <f>+AJ13+SUM($AT13:AT13)+SUM($BD13:BD13)</f>
        <v>0.86855171726611113</v>
      </c>
      <c r="BO13" s="85">
        <f>+AK13+SUM($AT13:AU13)+SUM($BD13:BE13)</f>
        <v>1.4830656996425284</v>
      </c>
      <c r="BP13" s="85">
        <f>+AL13+SUM($AT13:AV13)+SUM($BD13:BF13)</f>
        <v>2.0564156676071548</v>
      </c>
      <c r="BQ13" s="85">
        <f>+AM13+SUM($AT13:AW13)+SUM($BD13:BG13)</f>
        <v>2.7481231101086543</v>
      </c>
      <c r="BR13" s="85">
        <f>+AN13+SUM($AT13:AX13)+SUM($BD13:BH13)</f>
        <v>3.4959819403672592</v>
      </c>
      <c r="BS13" s="85">
        <f>+AO13+SUM($AT13:AY13)+SUM($BD13:BI13)</f>
        <v>4.1809028053872037</v>
      </c>
      <c r="BT13" s="85">
        <f>+AP13+SUM($AT13:AZ13)+SUM($BD13:BJ13)</f>
        <v>4.8708570755366161</v>
      </c>
      <c r="BU13" s="85">
        <f>+AQ13+SUM($AT13:BA13)+SUM($BD13:BK13)</f>
        <v>5.4917607418918166</v>
      </c>
      <c r="BV13" s="85">
        <f>+AR13+SUM($AT13:BB13)+SUM($BD13:BL13)</f>
        <v>6.0887856864514642</v>
      </c>
      <c r="BW13" s="85">
        <f>+AS13+SUM($AT13:BC13)+SUM($BD13:BM13)</f>
        <v>6.7080113931444902</v>
      </c>
    </row>
    <row r="14" spans="1:75" s="55" customFormat="1">
      <c r="A14" s="55" t="s">
        <v>75</v>
      </c>
      <c r="B14" s="87" t="s">
        <v>71</v>
      </c>
      <c r="C14" s="85">
        <v>17.5</v>
      </c>
      <c r="D14" s="85">
        <f>+IF('realus poreikis 2020'!$D$1=1,'realus poreikis 2020'!H26,IF('realus poreikis 2020'!$D$1=2,'realus poreikis 2020'!I26,'realus poreikis 2020'!J26))*IF($E14&gt;1,E14,1)</f>
        <v>23.5</v>
      </c>
      <c r="E14" s="57">
        <f>+'darbo kruvis'!F16</f>
        <v>1</v>
      </c>
      <c r="F14" s="85">
        <f>+$D14*'pletros poreikis'!E20*IF($E14&gt;1,$E14,1)</f>
        <v>23.32980576111304</v>
      </c>
      <c r="G14" s="85">
        <f>+$D14*'pletros poreikis'!F20*IF($E14&gt;1,$E14,1)</f>
        <v>23.488100874252666</v>
      </c>
      <c r="H14" s="85">
        <f>+$D14*'pletros poreikis'!G20*IF($E14&gt;1,$E14,1)</f>
        <v>23.645453368090305</v>
      </c>
      <c r="I14" s="85">
        <f>+$D14*'pletros poreikis'!H20*IF($E14&gt;1,$E14,1)</f>
        <v>23.801863242625945</v>
      </c>
      <c r="J14" s="85">
        <f>+$D14*'pletros poreikis'!I20*IF($E14&gt;1,$E14,1)</f>
        <v>23.95733049785958</v>
      </c>
      <c r="K14" s="85">
        <f>+$D14*'pletros poreikis'!J20*IF($E14&gt;1,$E14,1)</f>
        <v>24.111855133791234</v>
      </c>
      <c r="L14" s="85">
        <f>+$D14*'pletros poreikis'!K20*IF($E14&gt;1,$E14,1)</f>
        <v>24.265437150420894</v>
      </c>
      <c r="M14" s="85">
        <f>+$D14*'pletros poreikis'!L20*IF($E14&gt;1,$E14,1)</f>
        <v>24.418076547748555</v>
      </c>
      <c r="N14" s="85">
        <f>+$D14*'pletros poreikis'!M20*IF($E14&gt;1,$E14,1)</f>
        <v>24.569773325774221</v>
      </c>
      <c r="O14" s="85">
        <f>+$D14*'pletros poreikis'!N20*IF($E14&gt;1,$E14,1)</f>
        <v>24.720527484497893</v>
      </c>
      <c r="P14" s="85">
        <f>+SUMIFS('isejimas i pensija'!D$5:D$77,'isejimas i pensija'!$C$5:$C$77,'paklausa ir pasiula'!$B14)*IF($E14&gt;1,$E14,1)</f>
        <v>7.4156262008876206E-2</v>
      </c>
      <c r="Q14" s="85">
        <f>+SUMIFS('isejimas i pensija'!E$5:E$77,'isejimas i pensija'!$C$5:$C$77,'paklausa ir pasiula'!$B14)*IF($E14&gt;1,$E14,1)</f>
        <v>8.1187798616482842E-2</v>
      </c>
      <c r="R14" s="85">
        <f>+SUMIFS('isejimas i pensija'!F$5:F$77,'isejimas i pensija'!$C$5:$C$77,'paklausa ir pasiula'!$B14)*IF($E14&gt;1,$E14,1)</f>
        <v>0.10145726043548003</v>
      </c>
      <c r="S14" s="85">
        <f>+SUMIFS('isejimas i pensija'!G$5:G$77,'isejimas i pensija'!$C$5:$C$77,'paklausa ir pasiula'!$B14)*IF($E14&gt;1,$E14,1)</f>
        <v>0.14356080609555633</v>
      </c>
      <c r="T14" s="85">
        <f>+SUMIFS('isejimas i pensija'!H$5:H$77,'isejimas i pensija'!$C$5:$C$77,'paklausa ir pasiula'!$B14)*IF($E14&gt;1,$E14,1)</f>
        <v>0.15688592725836442</v>
      </c>
      <c r="U14" s="85">
        <f>+SUMIFS('isejimas i pensija'!I$5:I$77,'isejimas i pensija'!$C$5:$C$77,'paklausa ir pasiula'!$B14)*IF($E14&gt;1,$E14,1)</f>
        <v>0.2058434339324744</v>
      </c>
      <c r="V14" s="85">
        <f>+SUMIFS('isejimas i pensija'!J$5:J$77,'isejimas i pensija'!$C$5:$C$77,'paklausa ir pasiula'!$B14)*IF($E14&gt;1,$E14,1)</f>
        <v>0.28249450929651831</v>
      </c>
      <c r="W14" s="85">
        <f>+SUMIFS('isejimas i pensija'!K$5:K$77,'isejimas i pensija'!$C$5:$C$77,'paklausa ir pasiula'!$B14)*IF($E14&gt;1,$E14,1)</f>
        <v>0.27855138106996791</v>
      </c>
      <c r="X14" s="85">
        <f>+SUMIFS('isejimas i pensija'!L$5:L$77,'isejimas i pensija'!$C$5:$C$77,'paklausa ir pasiula'!$B14)*IF($E14&gt;1,$E14,1)</f>
        <v>0.32488971512864706</v>
      </c>
      <c r="Y14" s="85">
        <f>+SUMIFS('isejimas i pensija'!M$5:M$77,'isejimas i pensija'!$C$5:$C$77,'paklausa ir pasiula'!$B14)*IF($E14&gt;1,$E14,1)</f>
        <v>0.39230506774369106</v>
      </c>
      <c r="Z14" s="85">
        <f>+SUMIFS('isejimas is darbo'!D$5:D$77,'isejimas is darbo'!$C$5:$C$77,'paklausa ir pasiula'!$B14)*IF($E14&gt;1,$E14,1)</f>
        <v>0.625</v>
      </c>
      <c r="AA14" s="85">
        <f>+SUMIFS('isejimas is darbo'!E$5:E$77,'isejimas is darbo'!$C$5:$C$77,'paklausa ir pasiula'!$B14)*IF($E14&gt;1,$E14,1)</f>
        <v>0.625</v>
      </c>
      <c r="AB14" s="85">
        <f>+SUMIFS('isejimas is darbo'!F$5:F$77,'isejimas is darbo'!$C$5:$C$77,'paklausa ir pasiula'!$B14)*IF($E14&gt;1,$E14,1)</f>
        <v>0.625</v>
      </c>
      <c r="AC14" s="85">
        <f>+SUMIFS('isejimas is darbo'!G$5:G$77,'isejimas is darbo'!$C$5:$C$77,'paklausa ir pasiula'!$B14)*IF($E14&gt;1,$E14,1)</f>
        <v>0.625</v>
      </c>
      <c r="AD14" s="85">
        <f>+SUMIFS('isejimas is darbo'!H$5:H$77,'isejimas is darbo'!$C$5:$C$77,'paklausa ir pasiula'!$B14)*IF($E14&gt;1,$E14,1)</f>
        <v>0.625</v>
      </c>
      <c r="AE14" s="85">
        <f>+SUMIFS('isejimas is darbo'!I$5:I$77,'isejimas is darbo'!$C$5:$C$77,'paklausa ir pasiula'!$B14)*IF($E14&gt;1,$E14,1)</f>
        <v>0.625</v>
      </c>
      <c r="AF14" s="85">
        <f>+SUMIFS('isejimas is darbo'!J$5:J$77,'isejimas is darbo'!$C$5:$C$77,'paklausa ir pasiula'!$B14)*IF($E14&gt;1,$E14,1)</f>
        <v>0.625</v>
      </c>
      <c r="AG14" s="85">
        <f>+SUMIFS('isejimas is darbo'!K$5:K$77,'isejimas is darbo'!$C$5:$C$77,'paklausa ir pasiula'!$B14)*IF($E14&gt;1,$E14,1)</f>
        <v>0.625</v>
      </c>
      <c r="AH14" s="85">
        <f>+SUMIFS('isejimas is darbo'!L$5:L$77,'isejimas is darbo'!$C$5:$C$77,'paklausa ir pasiula'!$B14)*IF($E14&gt;1,$E14,1)</f>
        <v>0.625</v>
      </c>
      <c r="AI14" s="85">
        <f>+SUMIFS('isejimas is darbo'!M$5:M$77,'isejimas is darbo'!$C$5:$C$77,'paklausa ir pasiula'!$B14)*IF($E14&gt;1,$E14,1)</f>
        <v>0.625</v>
      </c>
      <c r="AJ14" s="85">
        <f>+$C14-F14-SUM($P14:P14)-SUM($Z14:Z14)</f>
        <v>-6.5289620231219159</v>
      </c>
      <c r="AK14" s="85">
        <f>+$C14-G14-SUM($P14:Q14)-SUM($Z14:AA14)</f>
        <v>-7.3934449348780253</v>
      </c>
      <c r="AL14" s="85">
        <f>+$C14-H14-SUM($P14:R14)-SUM($Z14:AB14)</f>
        <v>-8.2772546891511443</v>
      </c>
      <c r="AM14" s="85">
        <f>+$C14-I14-SUM($P14:S14)-SUM($Z14:AC14)</f>
        <v>-9.2022253697823402</v>
      </c>
      <c r="AN14" s="85">
        <f>+$C14-J14-SUM($P14:T14)-SUM($Z14:AD14)</f>
        <v>-10.13957855227434</v>
      </c>
      <c r="AO14" s="85">
        <f>+$C14-K14-SUM($P14:U14)-SUM($Z14:AE14)</f>
        <v>-11.124946622138468</v>
      </c>
      <c r="AP14" s="85">
        <f>+$C14-L14-SUM($P14:V14)-SUM($Z14:AF14)</f>
        <v>-12.186023148064645</v>
      </c>
      <c r="AQ14" s="85">
        <f>+$C14-M14-SUM($P14:W14)-SUM($Z14:AG14)</f>
        <v>-13.242213926462275</v>
      </c>
      <c r="AR14" s="85">
        <f>+$C14-N14-SUM($P14:X14)-SUM($Z14:AH14)</f>
        <v>-14.343800419616588</v>
      </c>
      <c r="AS14" s="85">
        <f>+$C14-O14-SUM($P14:Y14)-SUM($Z14:AI14)</f>
        <v>-15.511859646083952</v>
      </c>
      <c r="AT14" s="85">
        <f>(SUMIFS('nauji absolventai I pakopa'!B$75:B$82,'nauji absolventai I pakopa'!$A$75:$A$82,'paklausa ir pasiula'!$B14)+SUMIFS('nauji absolventai rezidentura'!B$641:B$706,'nauji absolventai rezidentura'!$A$641:$A$706,'paklausa ir pasiula'!$B14))*IF($E14&gt;1,$E14,1)</f>
        <v>2.0666666666666669</v>
      </c>
      <c r="AU14" s="85">
        <f>(SUMIFS('nauji absolventai I pakopa'!C$75:C$82,'nauji absolventai I pakopa'!$A$75:$A$82,'paklausa ir pasiula'!$B14)+SUMIFS('nauji absolventai rezidentura'!C$641:C$706,'nauji absolventai rezidentura'!$A$641:$A$706,'paklausa ir pasiula'!$B14))*IF($E14&gt;1,$E14,1)</f>
        <v>2</v>
      </c>
      <c r="AV14" s="85">
        <f>(SUMIFS('nauji absolventai I pakopa'!D$75:D$82,'nauji absolventai I pakopa'!$A$75:$A$82,'paklausa ir pasiula'!$B14)+SUMIFS('nauji absolventai rezidentura'!D$641:D$706,'nauji absolventai rezidentura'!$A$641:$A$706,'paklausa ir pasiula'!$B14))*IF($E14&gt;1,$E14,1)</f>
        <v>2.3066666666666671</v>
      </c>
      <c r="AW14" s="85">
        <f>(SUMIFS('nauji absolventai I pakopa'!E$75:E$82,'nauji absolventai I pakopa'!$A$75:$A$82,'paklausa ir pasiula'!$B14)+SUMIFS('nauji absolventai rezidentura'!E$641:E$706,'nauji absolventai rezidentura'!$A$641:$A$706,'paklausa ir pasiula'!$B14))*IF($E14&gt;1,$E14,1)</f>
        <v>1.56</v>
      </c>
      <c r="AX14" s="85">
        <f>(SUMIFS('nauji absolventai I pakopa'!F$75:F$82,'nauji absolventai I pakopa'!$A$75:$A$82,'paklausa ir pasiula'!$B14)+SUMIFS('nauji absolventai rezidentura'!F$641:F$706,'nauji absolventai rezidentura'!$A$641:$A$706,'paklausa ir pasiula'!$B14))*IF($E14&gt;1,$E14,1)</f>
        <v>0.81333333333333335</v>
      </c>
      <c r="AY14" s="85">
        <f>(SUMIFS('nauji absolventai I pakopa'!G$75:G$82,'nauji absolventai I pakopa'!$A$75:$A$82,'paklausa ir pasiula'!$B14)+SUMIFS('nauji absolventai rezidentura'!G$641:G$706,'nauji absolventai rezidentura'!$A$641:$A$706,'paklausa ir pasiula'!$B14))*IF($E14&gt;1,$E14,1)</f>
        <v>0.81333333333333335</v>
      </c>
      <c r="AZ14" s="85">
        <f>(SUMIFS('nauji absolventai I pakopa'!H$75:H$82,'nauji absolventai I pakopa'!$A$75:$A$82,'paklausa ir pasiula'!$B14)+SUMIFS('nauji absolventai rezidentura'!H$641:H$706,'nauji absolventai rezidentura'!$A$641:$A$706,'paklausa ir pasiula'!$B14))*IF($E14&gt;1,$E14,1)</f>
        <v>0.81333333333333335</v>
      </c>
      <c r="BA14" s="85">
        <f>(SUMIFS('nauji absolventai I pakopa'!I$75:I$82,'nauji absolventai I pakopa'!$A$75:$A$82,'paklausa ir pasiula'!$B14)+SUMIFS('nauji absolventai rezidentura'!I$641:I$706,'nauji absolventai rezidentura'!$A$641:$A$706,'paklausa ir pasiula'!$B14))*IF($E14&gt;1,$E14,1)</f>
        <v>0.81333333333333335</v>
      </c>
      <c r="BB14" s="85">
        <f>(SUMIFS('nauji absolventai I pakopa'!J$75:J$82,'nauji absolventai I pakopa'!$A$75:$A$82,'paklausa ir pasiula'!$B14)+SUMIFS('nauji absolventai rezidentura'!J$641:J$706,'nauji absolventai rezidentura'!$A$641:$A$706,'paklausa ir pasiula'!$B14))*IF($E14&gt;1,$E14,1)</f>
        <v>0.81333333333333335</v>
      </c>
      <c r="BC14" s="85">
        <f>(SUMIFS('nauji absolventai I pakopa'!K$75:K$82,'nauji absolventai I pakopa'!$A$75:$A$82,'paklausa ir pasiula'!$B14)+SUMIFS('nauji absolventai rezidentura'!K$641:K$706,'nauji absolventai rezidentura'!$A$641:$A$706,'paklausa ir pasiula'!$B14))*IF($E14&gt;1,$E14,1)</f>
        <v>0.81333333333333335</v>
      </c>
      <c r="BD14" s="85">
        <f>+SUMIFS('nauji (ne absol)'!C$4:C$76,'nauji (ne absol)'!$B$4:$B$76,'paklausa ir pasiula'!$B14)*IF($E14&gt;1,$E14,1)</f>
        <v>0.75</v>
      </c>
      <c r="BE14" s="85">
        <f>+SUMIFS('nauji (ne absol)'!D$4:D$76,'nauji (ne absol)'!$B$4:$B$76,'paklausa ir pasiula'!$B14)*IF($E14&gt;1,$E14,1)</f>
        <v>0.75</v>
      </c>
      <c r="BF14" s="85">
        <f>+SUMIFS('nauji (ne absol)'!E$4:E$76,'nauji (ne absol)'!$B$4:$B$76,'paklausa ir pasiula'!$B14)*IF($E14&gt;1,$E14,1)</f>
        <v>0.75</v>
      </c>
      <c r="BG14" s="85">
        <f>+SUMIFS('nauji (ne absol)'!F$4:F$76,'nauji (ne absol)'!$B$4:$B$76,'paklausa ir pasiula'!$B14)*IF($E14&gt;1,$E14,1)</f>
        <v>0.75</v>
      </c>
      <c r="BH14" s="85">
        <f>+SUMIFS('nauji (ne absol)'!G$4:G$76,'nauji (ne absol)'!$B$4:$B$76,'paklausa ir pasiula'!$B14)*IF($E14&gt;1,$E14,1)</f>
        <v>0.75</v>
      </c>
      <c r="BI14" s="85">
        <f>+SUMIFS('nauji (ne absol)'!H$4:H$76,'nauji (ne absol)'!$B$4:$B$76,'paklausa ir pasiula'!$B14)*IF($E14&gt;1,$E14,1)</f>
        <v>0.75</v>
      </c>
      <c r="BJ14" s="85">
        <f>+SUMIFS('nauji (ne absol)'!I$4:I$76,'nauji (ne absol)'!$B$4:$B$76,'paklausa ir pasiula'!$B14)*IF($E14&gt;1,$E14,1)</f>
        <v>0.75</v>
      </c>
      <c r="BK14" s="85">
        <f>+SUMIFS('nauji (ne absol)'!J$4:J$76,'nauji (ne absol)'!$B$4:$B$76,'paklausa ir pasiula'!$B14)*IF($E14&gt;1,$E14,1)</f>
        <v>0.75</v>
      </c>
      <c r="BL14" s="85">
        <f>+SUMIFS('nauji (ne absol)'!K$4:K$76,'nauji (ne absol)'!$B$4:$B$76,'paklausa ir pasiula'!$B14)*IF($E14&gt;1,$E14,1)</f>
        <v>0.75</v>
      </c>
      <c r="BM14" s="85">
        <f>+SUMIFS('nauji (ne absol)'!L$4:L$76,'nauji (ne absol)'!$B$4:$B$76,'paklausa ir pasiula'!$B14)*IF($E14&gt;1,$E14,1)</f>
        <v>0.75</v>
      </c>
      <c r="BN14" s="85">
        <f>+AJ14+SUM($AT14:AT14)+SUM($BD14:BD14)</f>
        <v>-3.7122953564552486</v>
      </c>
      <c r="BO14" s="85">
        <f>+AK14+SUM($AT14:AU14)+SUM($BD14:BE14)</f>
        <v>-1.8267782682113589</v>
      </c>
      <c r="BP14" s="85">
        <f>+AL14+SUM($AT14:AV14)+SUM($BD14:BF14)</f>
        <v>0.34607864418218881</v>
      </c>
      <c r="BQ14" s="85">
        <f>+AM14+SUM($AT14:AW14)+SUM($BD14:BG14)</f>
        <v>1.7311079635509934</v>
      </c>
      <c r="BR14" s="85">
        <f>+AN14+SUM($AT14:AX14)+SUM($BD14:BH14)</f>
        <v>2.3570881143923259</v>
      </c>
      <c r="BS14" s="85">
        <f>+AO14+SUM($AT14:AY14)+SUM($BD14:BI14)</f>
        <v>2.9350533778615304</v>
      </c>
      <c r="BT14" s="85">
        <f>+AP14+SUM($AT14:AZ14)+SUM($BD14:BJ14)</f>
        <v>3.4373101852686858</v>
      </c>
      <c r="BU14" s="85">
        <f>+AQ14+SUM($AT14:BA14)+SUM($BD14:BK14)</f>
        <v>3.9444527402043885</v>
      </c>
      <c r="BV14" s="85">
        <f>+AR14+SUM($AT14:BB14)+SUM($BD14:BL14)</f>
        <v>4.406199580383408</v>
      </c>
      <c r="BW14" s="85">
        <f>+AS14+SUM($AT14:BC14)+SUM($BD14:BM14)</f>
        <v>4.8014736872493771</v>
      </c>
    </row>
    <row r="15" spans="1:75" s="55" customFormat="1">
      <c r="A15" s="55" t="s">
        <v>75</v>
      </c>
      <c r="B15" s="87" t="s">
        <v>50</v>
      </c>
      <c r="C15" s="85">
        <v>40.166666666666664</v>
      </c>
      <c r="D15" s="85">
        <f>+IF('realus poreikis 2020'!$D$1=1,'realus poreikis 2020'!H27,IF('realus poreikis 2020'!$D$1=2,'realus poreikis 2020'!I27,'realus poreikis 2020'!J27))*IF($E15&gt;1,E15,1)</f>
        <v>41.166666666666664</v>
      </c>
      <c r="E15" s="57">
        <f>+'darbo kruvis'!F17</f>
        <v>1</v>
      </c>
      <c r="F15" s="85">
        <f>+$D15*'pletros poreikis'!E21*IF($E15&gt;1,$E15,1)</f>
        <v>40.341056839833257</v>
      </c>
      <c r="G15" s="85">
        <f>+$D15*'pletros poreikis'!F21*IF($E15&gt;1,$E15,1)</f>
        <v>40.43617346400049</v>
      </c>
      <c r="H15" s="85">
        <f>+$D15*'pletros poreikis'!G21*IF($E15&gt;1,$E15,1)</f>
        <v>40.526459946275473</v>
      </c>
      <c r="I15" s="85">
        <f>+$D15*'pletros poreikis'!H21*IF($E15&gt;1,$E15,1)</f>
        <v>40.611916286658193</v>
      </c>
      <c r="J15" s="85">
        <f>+$D15*'pletros poreikis'!I21*IF($E15&gt;1,$E15,1)</f>
        <v>40.692542485148643</v>
      </c>
      <c r="K15" s="85">
        <f>+$D15*'pletros poreikis'!J21*IF($E15&gt;1,$E15,1)</f>
        <v>40.768338541746843</v>
      </c>
      <c r="L15" s="85">
        <f>+$D15*'pletros poreikis'!K21*IF($E15&gt;1,$E15,1)</f>
        <v>40.839304456452794</v>
      </c>
      <c r="M15" s="85">
        <f>+$D15*'pletros poreikis'!L21*IF($E15&gt;1,$E15,1)</f>
        <v>40.905440229266489</v>
      </c>
      <c r="N15" s="85">
        <f>+$D15*'pletros poreikis'!M21*IF($E15&gt;1,$E15,1)</f>
        <v>40.966745860187913</v>
      </c>
      <c r="O15" s="85">
        <f>+$D15*'pletros poreikis'!N21*IF($E15&gt;1,$E15,1)</f>
        <v>41.023221349217089</v>
      </c>
      <c r="P15" s="85">
        <f>+SUMIFS('isejimas i pensija'!D$5:D$77,'isejimas i pensija'!$C$5:$C$77,'paklausa ir pasiula'!$B15)*IF($E15&gt;1,$E15,1)</f>
        <v>0.33825833537846728</v>
      </c>
      <c r="Q15" s="85">
        <f>+SUMIFS('isejimas i pensija'!E$5:E$77,'isejimas i pensija'!$C$5:$C$77,'paklausa ir pasiula'!$B15)*IF($E15&gt;1,$E15,1)</f>
        <v>0.36067782448408348</v>
      </c>
      <c r="R15" s="85">
        <f>+SUMIFS('isejimas i pensija'!F$5:F$77,'isejimas i pensija'!$C$5:$C$77,'paklausa ir pasiula'!$B15)*IF($E15&gt;1,$E15,1)</f>
        <v>0.4504922591178544</v>
      </c>
      <c r="S15" s="85">
        <f>+SUMIFS('isejimas i pensija'!G$5:G$77,'isejimas i pensija'!$C$5:$C$77,'paklausa ir pasiula'!$B15)*IF($E15&gt;1,$E15,1)</f>
        <v>0.48363710585141118</v>
      </c>
      <c r="T15" s="85">
        <f>+SUMIFS('isejimas i pensija'!H$5:H$77,'isejimas i pensija'!$C$5:$C$77,'paklausa ir pasiula'!$B15)*IF($E15&gt;1,$E15,1)</f>
        <v>0.47190400296648405</v>
      </c>
      <c r="U15" s="85">
        <f>+SUMIFS('isejimas i pensija'!I$5:I$77,'isejimas i pensija'!$C$5:$C$77,'paklausa ir pasiula'!$B15)*IF($E15&gt;1,$E15,1)</f>
        <v>0.53306887837903216</v>
      </c>
      <c r="V15" s="85">
        <f>+SUMIFS('isejimas i pensija'!J$5:J$77,'isejimas i pensija'!$C$5:$C$77,'paklausa ir pasiula'!$B15)*IF($E15&gt;1,$E15,1)</f>
        <v>0.50936377747877248</v>
      </c>
      <c r="W15" s="85">
        <f>+SUMIFS('isejimas i pensija'!K$5:K$77,'isejimas i pensija'!$C$5:$C$77,'paklausa ir pasiula'!$B15)*IF($E15&gt;1,$E15,1)</f>
        <v>0.59920951435290104</v>
      </c>
      <c r="X15" s="85">
        <f>+SUMIFS('isejimas i pensija'!L$5:L$77,'isejimas i pensija'!$C$5:$C$77,'paklausa ir pasiula'!$B15)*IF($E15&gt;1,$E15,1)</f>
        <v>0.55853908735758406</v>
      </c>
      <c r="Y15" s="85">
        <f>+SUMIFS('isejimas i pensija'!M$5:M$77,'isejimas i pensija'!$C$5:$C$77,'paklausa ir pasiula'!$B15)*IF($E15&gt;1,$E15,1)</f>
        <v>0.59306803401676655</v>
      </c>
      <c r="Z15" s="85">
        <f>+SUMIFS('isejimas is darbo'!D$5:D$77,'isejimas is darbo'!$C$5:$C$77,'paklausa ir pasiula'!$B15)*IF($E15&gt;1,$E15,1)</f>
        <v>0.75</v>
      </c>
      <c r="AA15" s="85">
        <f>+SUMIFS('isejimas is darbo'!E$5:E$77,'isejimas is darbo'!$C$5:$C$77,'paklausa ir pasiula'!$B15)*IF($E15&gt;1,$E15,1)</f>
        <v>0.75</v>
      </c>
      <c r="AB15" s="85">
        <f>+SUMIFS('isejimas is darbo'!F$5:F$77,'isejimas is darbo'!$C$5:$C$77,'paklausa ir pasiula'!$B15)*IF($E15&gt;1,$E15,1)</f>
        <v>0.75</v>
      </c>
      <c r="AC15" s="85">
        <f>+SUMIFS('isejimas is darbo'!G$5:G$77,'isejimas is darbo'!$C$5:$C$77,'paklausa ir pasiula'!$B15)*IF($E15&gt;1,$E15,1)</f>
        <v>0.75</v>
      </c>
      <c r="AD15" s="85">
        <f>+SUMIFS('isejimas is darbo'!H$5:H$77,'isejimas is darbo'!$C$5:$C$77,'paklausa ir pasiula'!$B15)*IF($E15&gt;1,$E15,1)</f>
        <v>0.75</v>
      </c>
      <c r="AE15" s="85">
        <f>+SUMIFS('isejimas is darbo'!I$5:I$77,'isejimas is darbo'!$C$5:$C$77,'paklausa ir pasiula'!$B15)*IF($E15&gt;1,$E15,1)</f>
        <v>0.75</v>
      </c>
      <c r="AF15" s="85">
        <f>+SUMIFS('isejimas is darbo'!J$5:J$77,'isejimas is darbo'!$C$5:$C$77,'paklausa ir pasiula'!$B15)*IF($E15&gt;1,$E15,1)</f>
        <v>0.75</v>
      </c>
      <c r="AG15" s="85">
        <f>+SUMIFS('isejimas is darbo'!K$5:K$77,'isejimas is darbo'!$C$5:$C$77,'paklausa ir pasiula'!$B15)*IF($E15&gt;1,$E15,1)</f>
        <v>0.75</v>
      </c>
      <c r="AH15" s="85">
        <f>+SUMIFS('isejimas is darbo'!L$5:L$77,'isejimas is darbo'!$C$5:$C$77,'paklausa ir pasiula'!$B15)*IF($E15&gt;1,$E15,1)</f>
        <v>0.75</v>
      </c>
      <c r="AI15" s="85">
        <f>+SUMIFS('isejimas is darbo'!M$5:M$77,'isejimas is darbo'!$C$5:$C$77,'paklausa ir pasiula'!$B15)*IF($E15&gt;1,$E15,1)</f>
        <v>0.75</v>
      </c>
      <c r="AJ15" s="85">
        <f>+$C15-F15-SUM($P15:P15)-SUM($Z15:Z15)</f>
        <v>-1.2626485085450603</v>
      </c>
      <c r="AK15" s="85">
        <f>+$C15-G15-SUM($P15:Q15)-SUM($Z15:AA15)</f>
        <v>-2.468442957196376</v>
      </c>
      <c r="AL15" s="85">
        <f>+$C15-H15-SUM($P15:R15)-SUM($Z15:AB15)</f>
        <v>-3.7592216985892142</v>
      </c>
      <c r="AM15" s="85">
        <f>+$C15-I15-SUM($P15:S15)-SUM($Z15:AC15)</f>
        <v>-5.0783151448233452</v>
      </c>
      <c r="AN15" s="85">
        <f>+$C15-J15-SUM($P15:T15)-SUM($Z15:AD15)</f>
        <v>-6.380845346280279</v>
      </c>
      <c r="AO15" s="85">
        <f>+$C15-K15-SUM($P15:U15)-SUM($Z15:AE15)</f>
        <v>-7.739710281257512</v>
      </c>
      <c r="AP15" s="85">
        <f>+$C15-L15-SUM($P15:V15)-SUM($Z15:AF15)</f>
        <v>-9.0700399734422348</v>
      </c>
      <c r="AQ15" s="85">
        <f>+$C15-M15-SUM($P15:W15)-SUM($Z15:AG15)</f>
        <v>-10.485385260608831</v>
      </c>
      <c r="AR15" s="85">
        <f>+$C15-N15-SUM($P15:X15)-SUM($Z15:AH15)</f>
        <v>-11.85522997888784</v>
      </c>
      <c r="AS15" s="85">
        <f>+$C15-O15-SUM($P15:Y15)-SUM($Z15:AI15)</f>
        <v>-13.254773501933782</v>
      </c>
      <c r="AT15" s="85">
        <f>(SUMIFS('nauji absolventai I pakopa'!B$75:B$82,'nauji absolventai I pakopa'!$A$75:$A$82,'paklausa ir pasiula'!$B15)+SUMIFS('nauji absolventai rezidentura'!B$641:B$706,'nauji absolventai rezidentura'!$A$641:$A$706,'paklausa ir pasiula'!$B15))*IF($E15&gt;1,$E15,1)</f>
        <v>1.2999999999999998</v>
      </c>
      <c r="AU15" s="85">
        <f>(SUMIFS('nauji absolventai I pakopa'!C$75:C$82,'nauji absolventai I pakopa'!$A$75:$A$82,'paklausa ir pasiula'!$B15)+SUMIFS('nauji absolventai rezidentura'!C$641:C$706,'nauji absolventai rezidentura'!$A$641:$A$706,'paklausa ir pasiula'!$B15))*IF($E15&gt;1,$E15,1)</f>
        <v>1.5583333333333331</v>
      </c>
      <c r="AV15" s="85">
        <f>(SUMIFS('nauji absolventai I pakopa'!D$75:D$82,'nauji absolventai I pakopa'!$A$75:$A$82,'paklausa ir pasiula'!$B15)+SUMIFS('nauji absolventai rezidentura'!D$641:D$706,'nauji absolventai rezidentura'!$A$641:$A$706,'paklausa ir pasiula'!$B15))*IF($E15&gt;1,$E15,1)</f>
        <v>1.7666666666666666</v>
      </c>
      <c r="AW15" s="85">
        <f>(SUMIFS('nauji absolventai I pakopa'!E$75:E$82,'nauji absolventai I pakopa'!$A$75:$A$82,'paklausa ir pasiula'!$B15)+SUMIFS('nauji absolventai rezidentura'!E$641:E$706,'nauji absolventai rezidentura'!$A$641:$A$706,'paklausa ir pasiula'!$B15))*IF($E15&gt;1,$E15,1)</f>
        <v>2.6166666666666663</v>
      </c>
      <c r="AX15" s="85">
        <f>(SUMIFS('nauji absolventai I pakopa'!F$75:F$82,'nauji absolventai I pakopa'!$A$75:$A$82,'paklausa ir pasiula'!$B15)+SUMIFS('nauji absolventai rezidentura'!F$641:F$706,'nauji absolventai rezidentura'!$A$641:$A$706,'paklausa ir pasiula'!$B15))*IF($E15&gt;1,$E15,1)</f>
        <v>2.4</v>
      </c>
      <c r="AY15" s="85">
        <f>(SUMIFS('nauji absolventai I pakopa'!G$75:G$82,'nauji absolventai I pakopa'!$A$75:$A$82,'paklausa ir pasiula'!$B15)+SUMIFS('nauji absolventai rezidentura'!G$641:G$706,'nauji absolventai rezidentura'!$A$641:$A$706,'paklausa ir pasiula'!$B15))*IF($E15&gt;1,$E15,1)</f>
        <v>2.2749999999999999</v>
      </c>
      <c r="AZ15" s="85">
        <f>(SUMIFS('nauji absolventai I pakopa'!H$75:H$82,'nauji absolventai I pakopa'!$A$75:$A$82,'paklausa ir pasiula'!$B15)+SUMIFS('nauji absolventai rezidentura'!H$641:H$706,'nauji absolventai rezidentura'!$A$641:$A$706,'paklausa ir pasiula'!$B15))*IF($E15&gt;1,$E15,1)</f>
        <v>2.2749999999999999</v>
      </c>
      <c r="BA15" s="85">
        <f>(SUMIFS('nauji absolventai I pakopa'!I$75:I$82,'nauji absolventai I pakopa'!$A$75:$A$82,'paklausa ir pasiula'!$B15)+SUMIFS('nauji absolventai rezidentura'!I$641:I$706,'nauji absolventai rezidentura'!$A$641:$A$706,'paklausa ir pasiula'!$B15))*IF($E15&gt;1,$E15,1)</f>
        <v>2.2749999999999999</v>
      </c>
      <c r="BB15" s="85">
        <f>(SUMIFS('nauji absolventai I pakopa'!J$75:J$82,'nauji absolventai I pakopa'!$A$75:$A$82,'paklausa ir pasiula'!$B15)+SUMIFS('nauji absolventai rezidentura'!J$641:J$706,'nauji absolventai rezidentura'!$A$641:$A$706,'paklausa ir pasiula'!$B15))*IF($E15&gt;1,$E15,1)</f>
        <v>2.2749999999999999</v>
      </c>
      <c r="BC15" s="85">
        <f>(SUMIFS('nauji absolventai I pakopa'!K$75:K$82,'nauji absolventai I pakopa'!$A$75:$A$82,'paklausa ir pasiula'!$B15)+SUMIFS('nauji absolventai rezidentura'!K$641:K$706,'nauji absolventai rezidentura'!$A$641:$A$706,'paklausa ir pasiula'!$B15))*IF($E15&gt;1,$E15,1)</f>
        <v>2.2749999999999999</v>
      </c>
      <c r="BD15" s="85">
        <f>+SUMIFS('nauji (ne absol)'!C$4:C$76,'nauji (ne absol)'!$B$4:$B$76,'paklausa ir pasiula'!$B15)*IF($E15&gt;1,$E15,1)</f>
        <v>1.25</v>
      </c>
      <c r="BE15" s="85">
        <f>+SUMIFS('nauji (ne absol)'!D$4:D$76,'nauji (ne absol)'!$B$4:$B$76,'paklausa ir pasiula'!$B15)*IF($E15&gt;1,$E15,1)</f>
        <v>1.25</v>
      </c>
      <c r="BF15" s="85">
        <f>+SUMIFS('nauji (ne absol)'!E$4:E$76,'nauji (ne absol)'!$B$4:$B$76,'paklausa ir pasiula'!$B15)*IF($E15&gt;1,$E15,1)</f>
        <v>1.25</v>
      </c>
      <c r="BG15" s="85">
        <f>+SUMIFS('nauji (ne absol)'!F$4:F$76,'nauji (ne absol)'!$B$4:$B$76,'paklausa ir pasiula'!$B15)*IF($E15&gt;1,$E15,1)</f>
        <v>1.25</v>
      </c>
      <c r="BH15" s="85">
        <f>+SUMIFS('nauji (ne absol)'!G$4:G$76,'nauji (ne absol)'!$B$4:$B$76,'paklausa ir pasiula'!$B15)*IF($E15&gt;1,$E15,1)</f>
        <v>1.25</v>
      </c>
      <c r="BI15" s="85">
        <f>+SUMIFS('nauji (ne absol)'!H$4:H$76,'nauji (ne absol)'!$B$4:$B$76,'paklausa ir pasiula'!$B15)*IF($E15&gt;1,$E15,1)</f>
        <v>1.25</v>
      </c>
      <c r="BJ15" s="85">
        <f>+SUMIFS('nauji (ne absol)'!I$4:I$76,'nauji (ne absol)'!$B$4:$B$76,'paklausa ir pasiula'!$B15)*IF($E15&gt;1,$E15,1)</f>
        <v>1.25</v>
      </c>
      <c r="BK15" s="85">
        <f>+SUMIFS('nauji (ne absol)'!J$4:J$76,'nauji (ne absol)'!$B$4:$B$76,'paklausa ir pasiula'!$B15)*IF($E15&gt;1,$E15,1)</f>
        <v>1.25</v>
      </c>
      <c r="BL15" s="85">
        <f>+SUMIFS('nauji (ne absol)'!K$4:K$76,'nauji (ne absol)'!$B$4:$B$76,'paklausa ir pasiula'!$B15)*IF($E15&gt;1,$E15,1)</f>
        <v>1.25</v>
      </c>
      <c r="BM15" s="85">
        <f>+SUMIFS('nauji (ne absol)'!L$4:L$76,'nauji (ne absol)'!$B$4:$B$76,'paklausa ir pasiula'!$B15)*IF($E15&gt;1,$E15,1)</f>
        <v>1.25</v>
      </c>
      <c r="BN15" s="85">
        <f>+AJ15+SUM($AT15:AT15)+SUM($BD15:BD15)</f>
        <v>1.2873514914549395</v>
      </c>
      <c r="BO15" s="85">
        <f>+AK15+SUM($AT15:AU15)+SUM($BD15:BE15)</f>
        <v>2.889890376136957</v>
      </c>
      <c r="BP15" s="85">
        <f>+AL15+SUM($AT15:AV15)+SUM($BD15:BF15)</f>
        <v>4.6157783014107858</v>
      </c>
      <c r="BQ15" s="85">
        <f>+AM15+SUM($AT15:AW15)+SUM($BD15:BG15)</f>
        <v>7.163351521843321</v>
      </c>
      <c r="BR15" s="85">
        <f>+AN15+SUM($AT15:AX15)+SUM($BD15:BH15)</f>
        <v>9.5108213203863876</v>
      </c>
      <c r="BS15" s="85">
        <f>+AO15+SUM($AT15:AY15)+SUM($BD15:BI15)</f>
        <v>11.676956385409154</v>
      </c>
      <c r="BT15" s="85">
        <f>+AP15+SUM($AT15:AZ15)+SUM($BD15:BJ15)</f>
        <v>13.871626693224432</v>
      </c>
      <c r="BU15" s="85">
        <f>+AQ15+SUM($AT15:BA15)+SUM($BD15:BK15)</f>
        <v>15.981281406057834</v>
      </c>
      <c r="BV15" s="85">
        <f>+AR15+SUM($AT15:BB15)+SUM($BD15:BL15)</f>
        <v>18.136436687778826</v>
      </c>
      <c r="BW15" s="85">
        <f>+AS15+SUM($AT15:BC15)+SUM($BD15:BM15)</f>
        <v>20.261893164732882</v>
      </c>
    </row>
    <row r="16" spans="1:75" s="55" customFormat="1">
      <c r="A16" s="55" t="s">
        <v>75</v>
      </c>
      <c r="B16" s="87" t="s">
        <v>7</v>
      </c>
      <c r="C16" s="85">
        <v>56</v>
      </c>
      <c r="D16" s="85">
        <f>+IF('realus poreikis 2020'!$D$1=1,'realus poreikis 2020'!H28,IF('realus poreikis 2020'!$D$1=2,'realus poreikis 2020'!I28,'realus poreikis 2020'!J28))*IF($E16&gt;1,E16,1)</f>
        <v>60</v>
      </c>
      <c r="E16" s="57">
        <f>+'darbo kruvis'!F18</f>
        <v>1</v>
      </c>
      <c r="F16" s="85">
        <f>+$D16*'pletros poreikis'!E22*IF($E16&gt;1,$E16,1)</f>
        <v>59.411705620941348</v>
      </c>
      <c r="G16" s="85">
        <f>+$D16*'pletros poreikis'!F22*IF($E16&gt;1,$E16,1)</f>
        <v>59.762758112882842</v>
      </c>
      <c r="H16" s="85">
        <f>+$D16*'pletros poreikis'!G22*IF($E16&gt;1,$E16,1)</f>
        <v>60.110477278176702</v>
      </c>
      <c r="I16" s="85">
        <f>+$D16*'pletros poreikis'!H22*IF($E16&gt;1,$E16,1)</f>
        <v>60.454863116822949</v>
      </c>
      <c r="J16" s="85">
        <f>+$D16*'pletros poreikis'!I22*IF($E16&gt;1,$E16,1)</f>
        <v>60.795915628821561</v>
      </c>
      <c r="K16" s="85">
        <f>+$D16*'pletros poreikis'!J22*IF($E16&gt;1,$E16,1)</f>
        <v>61.133634814172552</v>
      </c>
      <c r="L16" s="85">
        <f>+$D16*'pletros poreikis'!K22*IF($E16&gt;1,$E16,1)</f>
        <v>61.468020672875916</v>
      </c>
      <c r="M16" s="85">
        <f>+$D16*'pletros poreikis'!L22*IF($E16&gt;1,$E16,1)</f>
        <v>61.799073204931659</v>
      </c>
      <c r="N16" s="85">
        <f>+$D16*'pletros poreikis'!M22*IF($E16&gt;1,$E16,1)</f>
        <v>62.126792410339753</v>
      </c>
      <c r="O16" s="85">
        <f>+$D16*'pletros poreikis'!N22*IF($E16&gt;1,$E16,1)</f>
        <v>62.451178289100234</v>
      </c>
      <c r="P16" s="85">
        <f>+SUMIFS('isejimas i pensija'!D$5:D$77,'isejimas i pensija'!$C$5:$C$77,'paklausa ir pasiula'!$B16)*IF($E16&gt;1,$E16,1)</f>
        <v>1.6973498378734289</v>
      </c>
      <c r="Q16" s="85">
        <f>+SUMIFS('isejimas i pensija'!E$5:E$77,'isejimas i pensija'!$C$5:$C$77,'paklausa ir pasiula'!$B16)*IF($E16&gt;1,$E16,1)</f>
        <v>1.7522617268883576</v>
      </c>
      <c r="R16" s="85">
        <f>+SUMIFS('isejimas i pensija'!F$5:F$77,'isejimas i pensija'!$C$5:$C$77,'paklausa ir pasiula'!$B16)*IF($E16&gt;1,$E16,1)</f>
        <v>2.0469908804215211</v>
      </c>
      <c r="S16" s="85">
        <f>+SUMIFS('isejimas i pensija'!G$5:G$77,'isejimas i pensija'!$C$5:$C$77,'paklausa ir pasiula'!$B16)*IF($E16&gt;1,$E16,1)</f>
        <v>1.7151531534742508</v>
      </c>
      <c r="T16" s="85">
        <f>+SUMIFS('isejimas i pensija'!H$5:H$77,'isejimas i pensija'!$C$5:$C$77,'paklausa ir pasiula'!$B16)*IF($E16&gt;1,$E16,1)</f>
        <v>1.8526408173991746</v>
      </c>
      <c r="U16" s="85">
        <f>+SUMIFS('isejimas i pensija'!I$5:I$77,'isejimas i pensija'!$C$5:$C$77,'paklausa ir pasiula'!$B16)*IF($E16&gt;1,$E16,1)</f>
        <v>1.9273651240850438</v>
      </c>
      <c r="V16" s="85">
        <f>+SUMIFS('isejimas i pensija'!J$5:J$77,'isejimas i pensija'!$C$5:$C$77,'paklausa ir pasiula'!$B16)*IF($E16&gt;1,$E16,1)</f>
        <v>1.8293512940468519</v>
      </c>
      <c r="W16" s="85">
        <f>+SUMIFS('isejimas i pensija'!K$5:K$77,'isejimas i pensija'!$C$5:$C$77,'paklausa ir pasiula'!$B16)*IF($E16&gt;1,$E16,1)</f>
        <v>1.9524204134595657</v>
      </c>
      <c r="X16" s="85">
        <f>+SUMIFS('isejimas i pensija'!L$5:L$77,'isejimas i pensija'!$C$5:$C$77,'paklausa ir pasiula'!$B16)*IF($E16&gt;1,$E16,1)</f>
        <v>1.7667001826258164</v>
      </c>
      <c r="Y16" s="85">
        <f>+SUMIFS('isejimas i pensija'!M$5:M$77,'isejimas i pensija'!$C$5:$C$77,'paklausa ir pasiula'!$B16)*IF($E16&gt;1,$E16,1)</f>
        <v>2.0611125881998293</v>
      </c>
      <c r="Z16" s="85">
        <f>+SUMIFS('isejimas is darbo'!D$5:D$77,'isejimas is darbo'!$C$5:$C$77,'paklausa ir pasiula'!$B16)*IF($E16&gt;1,$E16,1)</f>
        <v>1.125</v>
      </c>
      <c r="AA16" s="85">
        <f>+SUMIFS('isejimas is darbo'!E$5:E$77,'isejimas is darbo'!$C$5:$C$77,'paklausa ir pasiula'!$B16)*IF($E16&gt;1,$E16,1)</f>
        <v>1.125</v>
      </c>
      <c r="AB16" s="85">
        <f>+SUMIFS('isejimas is darbo'!F$5:F$77,'isejimas is darbo'!$C$5:$C$77,'paklausa ir pasiula'!$B16)*IF($E16&gt;1,$E16,1)</f>
        <v>1.125</v>
      </c>
      <c r="AC16" s="85">
        <f>+SUMIFS('isejimas is darbo'!G$5:G$77,'isejimas is darbo'!$C$5:$C$77,'paklausa ir pasiula'!$B16)*IF($E16&gt;1,$E16,1)</f>
        <v>1.125</v>
      </c>
      <c r="AD16" s="85">
        <f>+SUMIFS('isejimas is darbo'!H$5:H$77,'isejimas is darbo'!$C$5:$C$77,'paklausa ir pasiula'!$B16)*IF($E16&gt;1,$E16,1)</f>
        <v>1.125</v>
      </c>
      <c r="AE16" s="85">
        <f>+SUMIFS('isejimas is darbo'!I$5:I$77,'isejimas is darbo'!$C$5:$C$77,'paklausa ir pasiula'!$B16)*IF($E16&gt;1,$E16,1)</f>
        <v>1.125</v>
      </c>
      <c r="AF16" s="85">
        <f>+SUMIFS('isejimas is darbo'!J$5:J$77,'isejimas is darbo'!$C$5:$C$77,'paklausa ir pasiula'!$B16)*IF($E16&gt;1,$E16,1)</f>
        <v>1.125</v>
      </c>
      <c r="AG16" s="85">
        <f>+SUMIFS('isejimas is darbo'!K$5:K$77,'isejimas is darbo'!$C$5:$C$77,'paklausa ir pasiula'!$B16)*IF($E16&gt;1,$E16,1)</f>
        <v>1.125</v>
      </c>
      <c r="AH16" s="85">
        <f>+SUMIFS('isejimas is darbo'!L$5:L$77,'isejimas is darbo'!$C$5:$C$77,'paklausa ir pasiula'!$B16)*IF($E16&gt;1,$E16,1)</f>
        <v>1.125</v>
      </c>
      <c r="AI16" s="85">
        <f>+SUMIFS('isejimas is darbo'!M$5:M$77,'isejimas is darbo'!$C$5:$C$77,'paklausa ir pasiula'!$B16)*IF($E16&gt;1,$E16,1)</f>
        <v>1.125</v>
      </c>
      <c r="AJ16" s="85">
        <f>+$C16-F16-SUM($P16:P16)-SUM($Z16:Z16)</f>
        <v>-6.2340554588147761</v>
      </c>
      <c r="AK16" s="85">
        <f>+$C16-G16-SUM($P16:Q16)-SUM($Z16:AA16)</f>
        <v>-9.4623696776446291</v>
      </c>
      <c r="AL16" s="85">
        <f>+$C16-H16-SUM($P16:R16)-SUM($Z16:AB16)</f>
        <v>-12.982079723360011</v>
      </c>
      <c r="AM16" s="85">
        <f>+$C16-I16-SUM($P16:S16)-SUM($Z16:AC16)</f>
        <v>-16.16661871548051</v>
      </c>
      <c r="AN16" s="85">
        <f>+$C16-J16-SUM($P16:T16)-SUM($Z16:AD16)</f>
        <v>-19.485312044878295</v>
      </c>
      <c r="AO16" s="85">
        <f>+$C16-K16-SUM($P16:U16)-SUM($Z16:AE16)</f>
        <v>-22.875396354314333</v>
      </c>
      <c r="AP16" s="85">
        <f>+$C16-L16-SUM($P16:V16)-SUM($Z16:AF16)</f>
        <v>-26.164133507064548</v>
      </c>
      <c r="AQ16" s="85">
        <f>+$C16-M16-SUM($P16:W16)-SUM($Z16:AG16)</f>
        <v>-29.572606452579855</v>
      </c>
      <c r="AR16" s="85">
        <f>+$C16-N16-SUM($P16:X16)-SUM($Z16:AH16)</f>
        <v>-32.792025840613761</v>
      </c>
      <c r="AS16" s="85">
        <f>+$C16-O16-SUM($P16:Y16)-SUM($Z16:AI16)</f>
        <v>-36.302524307574075</v>
      </c>
      <c r="AT16" s="85">
        <f>(SUMIFS('nauji absolventai I pakopa'!B$75:B$82,'nauji absolventai I pakopa'!$A$75:$A$82,'paklausa ir pasiula'!$B16)+SUMIFS('nauji absolventai rezidentura'!B$641:B$706,'nauji absolventai rezidentura'!$A$641:$A$706,'paklausa ir pasiula'!$B16))*IF($E16&gt;1,$E16,1)</f>
        <v>1.36</v>
      </c>
      <c r="AU16" s="85">
        <f>(SUMIFS('nauji absolventai I pakopa'!C$75:C$82,'nauji absolventai I pakopa'!$A$75:$A$82,'paklausa ir pasiula'!$B16)+SUMIFS('nauji absolventai rezidentura'!C$641:C$706,'nauji absolventai rezidentura'!$A$641:$A$706,'paklausa ir pasiula'!$B16))*IF($E16&gt;1,$E16,1)</f>
        <v>2.62</v>
      </c>
      <c r="AV16" s="85">
        <f>(SUMIFS('nauji absolventai I pakopa'!D$75:D$82,'nauji absolventai I pakopa'!$A$75:$A$82,'paklausa ir pasiula'!$B16)+SUMIFS('nauji absolventai rezidentura'!D$641:D$706,'nauji absolventai rezidentura'!$A$641:$A$706,'paklausa ir pasiula'!$B16))*IF($E16&gt;1,$E16,1)</f>
        <v>2.72</v>
      </c>
      <c r="AW16" s="85">
        <f>(SUMIFS('nauji absolventai I pakopa'!E$75:E$82,'nauji absolventai I pakopa'!$A$75:$A$82,'paklausa ir pasiula'!$B16)+SUMIFS('nauji absolventai rezidentura'!E$641:E$706,'nauji absolventai rezidentura'!$A$641:$A$706,'paklausa ir pasiula'!$B16))*IF($E16&gt;1,$E16,1)</f>
        <v>2.0900000000000003</v>
      </c>
      <c r="AX16" s="85">
        <f>(SUMIFS('nauji absolventai I pakopa'!F$75:F$82,'nauji absolventai I pakopa'!$A$75:$A$82,'paklausa ir pasiula'!$B16)+SUMIFS('nauji absolventai rezidentura'!F$641:F$706,'nauji absolventai rezidentura'!$A$641:$A$706,'paklausa ir pasiula'!$B16))*IF($E16&gt;1,$E16,1)</f>
        <v>3.3</v>
      </c>
      <c r="AY16" s="85">
        <f>(SUMIFS('nauji absolventai I pakopa'!G$75:G$82,'nauji absolventai I pakopa'!$A$75:$A$82,'paklausa ir pasiula'!$B16)+SUMIFS('nauji absolventai rezidentura'!G$641:G$706,'nauji absolventai rezidentura'!$A$641:$A$706,'paklausa ir pasiula'!$B16))*IF($E16&gt;1,$E16,1)</f>
        <v>3.4</v>
      </c>
      <c r="AZ16" s="85">
        <f>(SUMIFS('nauji absolventai I pakopa'!H$75:H$82,'nauji absolventai I pakopa'!$A$75:$A$82,'paklausa ir pasiula'!$B16)+SUMIFS('nauji absolventai rezidentura'!H$641:H$706,'nauji absolventai rezidentura'!$A$641:$A$706,'paklausa ir pasiula'!$B16))*IF($E16&gt;1,$E16,1)</f>
        <v>3.4</v>
      </c>
      <c r="BA16" s="85">
        <f>(SUMIFS('nauji absolventai I pakopa'!I$75:I$82,'nauji absolventai I pakopa'!$A$75:$A$82,'paklausa ir pasiula'!$B16)+SUMIFS('nauji absolventai rezidentura'!I$641:I$706,'nauji absolventai rezidentura'!$A$641:$A$706,'paklausa ir pasiula'!$B16))*IF($E16&gt;1,$E16,1)</f>
        <v>3.4</v>
      </c>
      <c r="BB16" s="85">
        <f>(SUMIFS('nauji absolventai I pakopa'!J$75:J$82,'nauji absolventai I pakopa'!$A$75:$A$82,'paklausa ir pasiula'!$B16)+SUMIFS('nauji absolventai rezidentura'!J$641:J$706,'nauji absolventai rezidentura'!$A$641:$A$706,'paklausa ir pasiula'!$B16))*IF($E16&gt;1,$E16,1)</f>
        <v>3.4</v>
      </c>
      <c r="BC16" s="85">
        <f>(SUMIFS('nauji absolventai I pakopa'!K$75:K$82,'nauji absolventai I pakopa'!$A$75:$A$82,'paklausa ir pasiula'!$B16)+SUMIFS('nauji absolventai rezidentura'!K$641:K$706,'nauji absolventai rezidentura'!$A$641:$A$706,'paklausa ir pasiula'!$B16))*IF($E16&gt;1,$E16,1)</f>
        <v>3.4</v>
      </c>
      <c r="BD16" s="85">
        <f>+SUMIFS('nauji (ne absol)'!C$4:C$76,'nauji (ne absol)'!$B$4:$B$76,'paklausa ir pasiula'!$B16)*IF($E16&gt;1,$E16,1)</f>
        <v>2.25</v>
      </c>
      <c r="BE16" s="85">
        <f>+SUMIFS('nauji (ne absol)'!D$4:D$76,'nauji (ne absol)'!$B$4:$B$76,'paklausa ir pasiula'!$B16)*IF($E16&gt;1,$E16,1)</f>
        <v>2.25</v>
      </c>
      <c r="BF16" s="85">
        <f>+SUMIFS('nauji (ne absol)'!E$4:E$76,'nauji (ne absol)'!$B$4:$B$76,'paklausa ir pasiula'!$B16)*IF($E16&gt;1,$E16,1)</f>
        <v>2.25</v>
      </c>
      <c r="BG16" s="85">
        <f>+SUMIFS('nauji (ne absol)'!F$4:F$76,'nauji (ne absol)'!$B$4:$B$76,'paklausa ir pasiula'!$B16)*IF($E16&gt;1,$E16,1)</f>
        <v>2.25</v>
      </c>
      <c r="BH16" s="85">
        <f>+SUMIFS('nauji (ne absol)'!G$4:G$76,'nauji (ne absol)'!$B$4:$B$76,'paklausa ir pasiula'!$B16)*IF($E16&gt;1,$E16,1)</f>
        <v>2.25</v>
      </c>
      <c r="BI16" s="85">
        <f>+SUMIFS('nauji (ne absol)'!H$4:H$76,'nauji (ne absol)'!$B$4:$B$76,'paklausa ir pasiula'!$B16)*IF($E16&gt;1,$E16,1)</f>
        <v>2.25</v>
      </c>
      <c r="BJ16" s="85">
        <f>+SUMIFS('nauji (ne absol)'!I$4:I$76,'nauji (ne absol)'!$B$4:$B$76,'paklausa ir pasiula'!$B16)*IF($E16&gt;1,$E16,1)</f>
        <v>2.25</v>
      </c>
      <c r="BK16" s="85">
        <f>+SUMIFS('nauji (ne absol)'!J$4:J$76,'nauji (ne absol)'!$B$4:$B$76,'paklausa ir pasiula'!$B16)*IF($E16&gt;1,$E16,1)</f>
        <v>2.25</v>
      </c>
      <c r="BL16" s="85">
        <f>+SUMIFS('nauji (ne absol)'!K$4:K$76,'nauji (ne absol)'!$B$4:$B$76,'paklausa ir pasiula'!$B16)*IF($E16&gt;1,$E16,1)</f>
        <v>2.25</v>
      </c>
      <c r="BM16" s="85">
        <f>+SUMIFS('nauji (ne absol)'!L$4:L$76,'nauji (ne absol)'!$B$4:$B$76,'paklausa ir pasiula'!$B16)*IF($E16&gt;1,$E16,1)</f>
        <v>2.25</v>
      </c>
      <c r="BN16" s="85">
        <f>+AJ16+SUM($AT16:AT16)+SUM($BD16:BD16)</f>
        <v>-2.6240554588147758</v>
      </c>
      <c r="BO16" s="85">
        <f>+AK16+SUM($AT16:AU16)+SUM($BD16:BE16)</f>
        <v>-0.98236967764462868</v>
      </c>
      <c r="BP16" s="85">
        <f>+AL16+SUM($AT16:AV16)+SUM($BD16:BF16)</f>
        <v>0.46792027663999036</v>
      </c>
      <c r="BQ16" s="85">
        <f>+AM16+SUM($AT16:AW16)+SUM($BD16:BG16)</f>
        <v>1.6233812845194908</v>
      </c>
      <c r="BR16" s="85">
        <f>+AN16+SUM($AT16:AX16)+SUM($BD16:BH16)</f>
        <v>3.8546879551217046</v>
      </c>
      <c r="BS16" s="85">
        <f>+AO16+SUM($AT16:AY16)+SUM($BD16:BI16)</f>
        <v>6.1146036456856674</v>
      </c>
      <c r="BT16" s="85">
        <f>+AP16+SUM($AT16:AZ16)+SUM($BD16:BJ16)</f>
        <v>8.4758664929354524</v>
      </c>
      <c r="BU16" s="85">
        <f>+AQ16+SUM($AT16:BA16)+SUM($BD16:BK16)</f>
        <v>10.717393547420144</v>
      </c>
      <c r="BV16" s="85">
        <f>+AR16+SUM($AT16:BB16)+SUM($BD16:BL16)</f>
        <v>13.147974159386237</v>
      </c>
      <c r="BW16" s="85">
        <f>+AS16+SUM($AT16:BC16)+SUM($BD16:BM16)</f>
        <v>15.287475692425922</v>
      </c>
    </row>
    <row r="17" spans="1:75" s="55" customFormat="1">
      <c r="A17" s="55" t="s">
        <v>75</v>
      </c>
      <c r="B17" s="87" t="s">
        <v>8</v>
      </c>
      <c r="C17" s="85">
        <v>380.66666666666657</v>
      </c>
      <c r="D17" s="85">
        <f>+IF('realus poreikis 2020'!$D$1=1,'realus poreikis 2020'!H29,IF('realus poreikis 2020'!$D$1=2,'realus poreikis 2020'!I29,'realus poreikis 2020'!J29))*IF($E17&gt;1,E17,1)</f>
        <v>398.66666666666657</v>
      </c>
      <c r="E17" s="57">
        <f>+'darbo kruvis'!F19</f>
        <v>1</v>
      </c>
      <c r="F17" s="85">
        <f>+$D17*'pletros poreikis'!E23*IF($E17&gt;1,$E17,1)</f>
        <v>394.75777734803245</v>
      </c>
      <c r="G17" s="85">
        <f>+$D17*'pletros poreikis'!F23*IF($E17&gt;1,$E17,1)</f>
        <v>397.09032612782147</v>
      </c>
      <c r="H17" s="85">
        <f>+$D17*'pletros poreikis'!G23*IF($E17&gt;1,$E17,1)</f>
        <v>399.40072680388511</v>
      </c>
      <c r="I17" s="85">
        <f>+$D17*'pletros poreikis'!H23*IF($E17&gt;1,$E17,1)</f>
        <v>401.68897937622353</v>
      </c>
      <c r="J17" s="85">
        <f>+$D17*'pletros poreikis'!I23*IF($E17&gt;1,$E17,1)</f>
        <v>403.95508384483651</v>
      </c>
      <c r="K17" s="85">
        <f>+$D17*'pletros poreikis'!J23*IF($E17&gt;1,$E17,1)</f>
        <v>406.19904020972416</v>
      </c>
      <c r="L17" s="85">
        <f>+$D17*'pletros poreikis'!K23*IF($E17&gt;1,$E17,1)</f>
        <v>408.42084847088654</v>
      </c>
      <c r="M17" s="85">
        <f>+$D17*'pletros poreikis'!L23*IF($E17&gt;1,$E17,1)</f>
        <v>410.62050862832359</v>
      </c>
      <c r="N17" s="85">
        <f>+$D17*'pletros poreikis'!M23*IF($E17&gt;1,$E17,1)</f>
        <v>412.79802068203514</v>
      </c>
      <c r="O17" s="85">
        <f>+$D17*'pletros poreikis'!N23*IF($E17&gt;1,$E17,1)</f>
        <v>414.95338463202143</v>
      </c>
      <c r="P17" s="85">
        <f>+SUMIFS('isejimas i pensija'!D$5:D$77,'isejimas i pensija'!$C$5:$C$77,'paklausa ir pasiula'!$B17)*IF($E17&gt;1,$E17,1)</f>
        <v>14.805340983864474</v>
      </c>
      <c r="Q17" s="85">
        <f>+SUMIFS('isejimas i pensija'!E$5:E$77,'isejimas i pensija'!$C$5:$C$77,'paklausa ir pasiula'!$B17)*IF($E17&gt;1,$E17,1)</f>
        <v>15.972483737896214</v>
      </c>
      <c r="R17" s="85">
        <f>+SUMIFS('isejimas i pensija'!F$5:F$77,'isejimas i pensija'!$C$5:$C$77,'paklausa ir pasiula'!$B17)*IF($E17&gt;1,$E17,1)</f>
        <v>15.35372429870684</v>
      </c>
      <c r="S17" s="85">
        <f>+SUMIFS('isejimas i pensija'!G$5:G$77,'isejimas i pensija'!$C$5:$C$77,'paklausa ir pasiula'!$B17)*IF($E17&gt;1,$E17,1)</f>
        <v>15.319109019948236</v>
      </c>
      <c r="T17" s="85">
        <f>+SUMIFS('isejimas i pensija'!H$5:H$77,'isejimas i pensija'!$C$5:$C$77,'paklausa ir pasiula'!$B17)*IF($E17&gt;1,$E17,1)</f>
        <v>15.704224609710815</v>
      </c>
      <c r="U17" s="85">
        <f>+SUMIFS('isejimas i pensija'!I$5:I$77,'isejimas i pensija'!$C$5:$C$77,'paklausa ir pasiula'!$B17)*IF($E17&gt;1,$E17,1)</f>
        <v>13.932983139246618</v>
      </c>
      <c r="V17" s="85">
        <f>+SUMIFS('isejimas i pensija'!J$5:J$77,'isejimas i pensija'!$C$5:$C$77,'paklausa ir pasiula'!$B17)*IF($E17&gt;1,$E17,1)</f>
        <v>14.080202039284748</v>
      </c>
      <c r="W17" s="85">
        <f>+SUMIFS('isejimas i pensija'!K$5:K$77,'isejimas i pensija'!$C$5:$C$77,'paklausa ir pasiula'!$B17)*IF($E17&gt;1,$E17,1)</f>
        <v>13.747474445119336</v>
      </c>
      <c r="X17" s="85">
        <f>+SUMIFS('isejimas i pensija'!L$5:L$77,'isejimas i pensija'!$C$5:$C$77,'paklausa ir pasiula'!$B17)*IF($E17&gt;1,$E17,1)</f>
        <v>13.445570547876287</v>
      </c>
      <c r="Y17" s="85">
        <f>+SUMIFS('isejimas i pensija'!M$5:M$77,'isejimas i pensija'!$C$5:$C$77,'paklausa ir pasiula'!$B17)*IF($E17&gt;1,$E17,1)</f>
        <v>13.491557959159572</v>
      </c>
      <c r="Z17" s="85">
        <f>+SUMIFS('isejimas is darbo'!D$5:D$77,'isejimas is darbo'!$C$5:$C$77,'paklausa ir pasiula'!$B17)*IF($E17&gt;1,$E17,1)</f>
        <v>6.625</v>
      </c>
      <c r="AA17" s="85">
        <f>+SUMIFS('isejimas is darbo'!E$5:E$77,'isejimas is darbo'!$C$5:$C$77,'paklausa ir pasiula'!$B17)*IF($E17&gt;1,$E17,1)</f>
        <v>6.625</v>
      </c>
      <c r="AB17" s="85">
        <f>+SUMIFS('isejimas is darbo'!F$5:F$77,'isejimas is darbo'!$C$5:$C$77,'paklausa ir pasiula'!$B17)*IF($E17&gt;1,$E17,1)</f>
        <v>6.625</v>
      </c>
      <c r="AC17" s="85">
        <f>+SUMIFS('isejimas is darbo'!G$5:G$77,'isejimas is darbo'!$C$5:$C$77,'paklausa ir pasiula'!$B17)*IF($E17&gt;1,$E17,1)</f>
        <v>6.625</v>
      </c>
      <c r="AD17" s="85">
        <f>+SUMIFS('isejimas is darbo'!H$5:H$77,'isejimas is darbo'!$C$5:$C$77,'paklausa ir pasiula'!$B17)*IF($E17&gt;1,$E17,1)</f>
        <v>6.625</v>
      </c>
      <c r="AE17" s="85">
        <f>+SUMIFS('isejimas is darbo'!I$5:I$77,'isejimas is darbo'!$C$5:$C$77,'paklausa ir pasiula'!$B17)*IF($E17&gt;1,$E17,1)</f>
        <v>6.625</v>
      </c>
      <c r="AF17" s="85">
        <f>+SUMIFS('isejimas is darbo'!J$5:J$77,'isejimas is darbo'!$C$5:$C$77,'paklausa ir pasiula'!$B17)*IF($E17&gt;1,$E17,1)</f>
        <v>6.625</v>
      </c>
      <c r="AG17" s="85">
        <f>+SUMIFS('isejimas is darbo'!K$5:K$77,'isejimas is darbo'!$C$5:$C$77,'paklausa ir pasiula'!$B17)*IF($E17&gt;1,$E17,1)</f>
        <v>6.625</v>
      </c>
      <c r="AH17" s="85">
        <f>+SUMIFS('isejimas is darbo'!L$5:L$77,'isejimas is darbo'!$C$5:$C$77,'paklausa ir pasiula'!$B17)*IF($E17&gt;1,$E17,1)</f>
        <v>6.625</v>
      </c>
      <c r="AI17" s="85">
        <f>+SUMIFS('isejimas is darbo'!M$5:M$77,'isejimas is darbo'!$C$5:$C$77,'paklausa ir pasiula'!$B17)*IF($E17&gt;1,$E17,1)</f>
        <v>6.625</v>
      </c>
      <c r="AJ17" s="85">
        <f>+$C17-F17-SUM($P17:P17)-SUM($Z17:Z17)</f>
        <v>-35.521451665230352</v>
      </c>
      <c r="AK17" s="85">
        <f>+$C17-G17-SUM($P17:Q17)-SUM($Z17:AA17)</f>
        <v>-60.451484182915586</v>
      </c>
      <c r="AL17" s="85">
        <f>+$C17-H17-SUM($P17:R17)-SUM($Z17:AB17)</f>
        <v>-84.740609157686066</v>
      </c>
      <c r="AM17" s="85">
        <f>+$C17-I17-SUM($P17:S17)-SUM($Z17:AC17)</f>
        <v>-108.97297074997272</v>
      </c>
      <c r="AN17" s="85">
        <f>+$C17-J17-SUM($P17:T17)-SUM($Z17:AD17)</f>
        <v>-133.56829982829652</v>
      </c>
      <c r="AO17" s="85">
        <f>+$C17-K17-SUM($P17:U17)-SUM($Z17:AE17)</f>
        <v>-156.3702393324308</v>
      </c>
      <c r="AP17" s="85">
        <f>+$C17-L17-SUM($P17:V17)-SUM($Z17:AF17)</f>
        <v>-179.29724963287791</v>
      </c>
      <c r="AQ17" s="85">
        <f>+$C17-M17-SUM($P17:W17)-SUM($Z17:AG17)</f>
        <v>-201.8693842354343</v>
      </c>
      <c r="AR17" s="85">
        <f>+$C17-N17-SUM($P17:X17)-SUM($Z17:AH17)</f>
        <v>-224.11746683702214</v>
      </c>
      <c r="AS17" s="85">
        <f>+$C17-O17-SUM($P17:Y17)-SUM($Z17:AI17)</f>
        <v>-246.38938874616798</v>
      </c>
      <c r="AT17" s="85">
        <f>(SUMIFS('nauji absolventai I pakopa'!B$75:B$82,'nauji absolventai I pakopa'!$A$75:$A$82,'paklausa ir pasiula'!$B17)+SUMIFS('nauji absolventai rezidentura'!B$641:B$706,'nauji absolventai rezidentura'!$A$641:$A$706,'paklausa ir pasiula'!$B17))*IF($E17&gt;1,$E17,1)</f>
        <v>21.601418951418953</v>
      </c>
      <c r="AU17" s="85">
        <f>(SUMIFS('nauji absolventai I pakopa'!C$75:C$82,'nauji absolventai I pakopa'!$A$75:$A$82,'paklausa ir pasiula'!$B17)+SUMIFS('nauji absolventai rezidentura'!C$641:C$706,'nauji absolventai rezidentura'!$A$641:$A$706,'paklausa ir pasiula'!$B17))*IF($E17&gt;1,$E17,1)</f>
        <v>22.774726430976433</v>
      </c>
      <c r="AV17" s="85">
        <f>(SUMIFS('nauji absolventai I pakopa'!D$75:D$82,'nauji absolventai I pakopa'!$A$75:$A$82,'paklausa ir pasiula'!$B17)+SUMIFS('nauji absolventai rezidentura'!D$641:D$706,'nauji absolventai rezidentura'!$A$641:$A$706,'paklausa ir pasiula'!$B17))*IF($E17&gt;1,$E17,1)</f>
        <v>24.550341209716208</v>
      </c>
      <c r="AW17" s="85">
        <f>(SUMIFS('nauji absolventai I pakopa'!E$75:E$82,'nauji absolventai I pakopa'!$A$75:$A$82,'paklausa ir pasiula'!$B17)+SUMIFS('nauji absolventai rezidentura'!E$641:E$706,'nauji absolventai rezidentura'!$A$641:$A$706,'paklausa ir pasiula'!$B17))*IF($E17&gt;1,$E17,1)</f>
        <v>25.875296115921113</v>
      </c>
      <c r="AX17" s="85">
        <f>(SUMIFS('nauji absolventai I pakopa'!F$75:F$82,'nauji absolventai I pakopa'!$A$75:$A$82,'paklausa ir pasiula'!$B17)+SUMIFS('nauji absolventai rezidentura'!F$641:F$706,'nauji absolventai rezidentura'!$A$641:$A$706,'paklausa ir pasiula'!$B17))*IF($E17&gt;1,$E17,1)</f>
        <v>24.259233706108709</v>
      </c>
      <c r="AY17" s="85">
        <f>(SUMIFS('nauji absolventai I pakopa'!G$75:G$82,'nauji absolventai I pakopa'!$A$75:$A$82,'paklausa ir pasiula'!$B17)+SUMIFS('nauji absolventai rezidentura'!G$641:G$706,'nauji absolventai rezidentura'!$A$641:$A$706,'paklausa ir pasiula'!$B17))*IF($E17&gt;1,$E17,1)</f>
        <v>24.33952320827321</v>
      </c>
      <c r="AZ17" s="85">
        <f>(SUMIFS('nauji absolventai I pakopa'!H$75:H$82,'nauji absolventai I pakopa'!$A$75:$A$82,'paklausa ir pasiula'!$B17)+SUMIFS('nauji absolventai rezidentura'!H$641:H$706,'nauji absolventai rezidentura'!$A$641:$A$706,'paklausa ir pasiula'!$B17))*IF($E17&gt;1,$E17,1)</f>
        <v>24.023776455026457</v>
      </c>
      <c r="BA17" s="85">
        <f>(SUMIFS('nauji absolventai I pakopa'!I$75:I$82,'nauji absolventai I pakopa'!$A$75:$A$82,'paklausa ir pasiula'!$B17)+SUMIFS('nauji absolventai rezidentura'!I$641:I$706,'nauji absolventai rezidentura'!$A$641:$A$706,'paklausa ir pasiula'!$B17))*IF($E17&gt;1,$E17,1)</f>
        <v>24.023776455026457</v>
      </c>
      <c r="BB17" s="85">
        <f>(SUMIFS('nauji absolventai I pakopa'!J$75:J$82,'nauji absolventai I pakopa'!$A$75:$A$82,'paklausa ir pasiula'!$B17)+SUMIFS('nauji absolventai rezidentura'!J$641:J$706,'nauji absolventai rezidentura'!$A$641:$A$706,'paklausa ir pasiula'!$B17))*IF($E17&gt;1,$E17,1)</f>
        <v>24.023776455026457</v>
      </c>
      <c r="BC17" s="85">
        <f>(SUMIFS('nauji absolventai I pakopa'!K$75:K$82,'nauji absolventai I pakopa'!$A$75:$A$82,'paklausa ir pasiula'!$B17)+SUMIFS('nauji absolventai rezidentura'!K$641:K$706,'nauji absolventai rezidentura'!$A$641:$A$706,'paklausa ir pasiula'!$B17))*IF($E17&gt;1,$E17,1)</f>
        <v>24.023776455026457</v>
      </c>
      <c r="BD17" s="85">
        <f>+SUMIFS('nauji (ne absol)'!C$4:C$76,'nauji (ne absol)'!$B$4:$B$76,'paklausa ir pasiula'!$B17)*IF($E17&gt;1,$E17,1)</f>
        <v>10.375</v>
      </c>
      <c r="BE17" s="85">
        <f>+SUMIFS('nauji (ne absol)'!D$4:D$76,'nauji (ne absol)'!$B$4:$B$76,'paklausa ir pasiula'!$B17)*IF($E17&gt;1,$E17,1)</f>
        <v>10.375</v>
      </c>
      <c r="BF17" s="85">
        <f>+SUMIFS('nauji (ne absol)'!E$4:E$76,'nauji (ne absol)'!$B$4:$B$76,'paklausa ir pasiula'!$B17)*IF($E17&gt;1,$E17,1)</f>
        <v>10.375</v>
      </c>
      <c r="BG17" s="85">
        <f>+SUMIFS('nauji (ne absol)'!F$4:F$76,'nauji (ne absol)'!$B$4:$B$76,'paklausa ir pasiula'!$B17)*IF($E17&gt;1,$E17,1)</f>
        <v>10.375</v>
      </c>
      <c r="BH17" s="85">
        <f>+SUMIFS('nauji (ne absol)'!G$4:G$76,'nauji (ne absol)'!$B$4:$B$76,'paklausa ir pasiula'!$B17)*IF($E17&gt;1,$E17,1)</f>
        <v>10.375</v>
      </c>
      <c r="BI17" s="85">
        <f>+SUMIFS('nauji (ne absol)'!H$4:H$76,'nauji (ne absol)'!$B$4:$B$76,'paklausa ir pasiula'!$B17)*IF($E17&gt;1,$E17,1)</f>
        <v>10.375</v>
      </c>
      <c r="BJ17" s="85">
        <f>+SUMIFS('nauji (ne absol)'!I$4:I$76,'nauji (ne absol)'!$B$4:$B$76,'paklausa ir pasiula'!$B17)*IF($E17&gt;1,$E17,1)</f>
        <v>10.375</v>
      </c>
      <c r="BK17" s="85">
        <f>+SUMIFS('nauji (ne absol)'!J$4:J$76,'nauji (ne absol)'!$B$4:$B$76,'paklausa ir pasiula'!$B17)*IF($E17&gt;1,$E17,1)</f>
        <v>10.375</v>
      </c>
      <c r="BL17" s="85">
        <f>+SUMIFS('nauji (ne absol)'!K$4:K$76,'nauji (ne absol)'!$B$4:$B$76,'paklausa ir pasiula'!$B17)*IF($E17&gt;1,$E17,1)</f>
        <v>10.375</v>
      </c>
      <c r="BM17" s="85">
        <f>+SUMIFS('nauji (ne absol)'!L$4:L$76,'nauji (ne absol)'!$B$4:$B$76,'paklausa ir pasiula'!$B17)*IF($E17&gt;1,$E17,1)</f>
        <v>10.375</v>
      </c>
      <c r="BN17" s="85">
        <f>+AJ17+SUM($AT17:AT17)+SUM($BD17:BD17)</f>
        <v>-3.5450327138113984</v>
      </c>
      <c r="BO17" s="85">
        <f>+AK17+SUM($AT17:AU17)+SUM($BD17:BE17)</f>
        <v>4.6746611994798002</v>
      </c>
      <c r="BP17" s="85">
        <f>+AL17+SUM($AT17:AV17)+SUM($BD17:BF17)</f>
        <v>15.310877434425521</v>
      </c>
      <c r="BQ17" s="85">
        <f>+AM17+SUM($AT17:AW17)+SUM($BD17:BG17)</f>
        <v>27.328811958059987</v>
      </c>
      <c r="BR17" s="85">
        <f>+AN17+SUM($AT17:AX17)+SUM($BD17:BH17)</f>
        <v>37.367716585844903</v>
      </c>
      <c r="BS17" s="85">
        <f>+AO17+SUM($AT17:AY17)+SUM($BD17:BI17)</f>
        <v>49.280300289983842</v>
      </c>
      <c r="BT17" s="85">
        <f>+AP17+SUM($AT17:AZ17)+SUM($BD17:BJ17)</f>
        <v>60.752066444563184</v>
      </c>
      <c r="BU17" s="85">
        <f>+AQ17+SUM($AT17:BA17)+SUM($BD17:BK17)</f>
        <v>72.578708297033245</v>
      </c>
      <c r="BV17" s="85">
        <f>+AR17+SUM($AT17:BB17)+SUM($BD17:BL17)</f>
        <v>84.729402150471856</v>
      </c>
      <c r="BW17" s="85">
        <f>+AS17+SUM($AT17:BC17)+SUM($BD17:BM17)</f>
        <v>96.85625669635246</v>
      </c>
    </row>
    <row r="18" spans="1:75" s="55" customFormat="1">
      <c r="A18" s="55" t="s">
        <v>75</v>
      </c>
      <c r="B18" s="87" t="s">
        <v>72</v>
      </c>
      <c r="C18" s="85">
        <v>2.5</v>
      </c>
      <c r="D18" s="85">
        <f>+IF('realus poreikis 2020'!$D$1=1,'realus poreikis 2020'!H30,IF('realus poreikis 2020'!$D$1=2,'realus poreikis 2020'!I30,'realus poreikis 2020'!J30))*IF($E18&gt;1,E18,1)</f>
        <v>2.5</v>
      </c>
      <c r="E18" s="57">
        <f>+'darbo kruvis'!F20</f>
        <v>1</v>
      </c>
      <c r="F18" s="85">
        <f>+$D18*'pletros poreikis'!E24*IF($E18&gt;1,$E18,1)</f>
        <v>2.4498617514068783</v>
      </c>
      <c r="G18" s="85">
        <f>+$D18*'pletros poreikis'!F24*IF($E18&gt;1,$E18,1)</f>
        <v>2.4556380646154148</v>
      </c>
      <c r="H18" s="85">
        <f>+$D18*'pletros poreikis'!G24*IF($E18&gt;1,$E18,1)</f>
        <v>2.4611210493689559</v>
      </c>
      <c r="I18" s="85">
        <f>+$D18*'pletros poreikis'!H24*IF($E18&gt;1,$E18,1)</f>
        <v>2.4663107056675013</v>
      </c>
      <c r="J18" s="85">
        <f>+$D18*'pletros poreikis'!I24*IF($E18&gt;1,$E18,1)</f>
        <v>2.471207033511051</v>
      </c>
      <c r="K18" s="85">
        <f>+$D18*'pletros poreikis'!J24*IF($E18&gt;1,$E18,1)</f>
        <v>2.4758100328996062</v>
      </c>
      <c r="L18" s="85">
        <f>+$D18*'pletros poreikis'!K24*IF($E18&gt;1,$E18,1)</f>
        <v>2.4801197038331662</v>
      </c>
      <c r="M18" s="85">
        <f>+$D18*'pletros poreikis'!L24*IF($E18&gt;1,$E18,1)</f>
        <v>2.4841360463117299</v>
      </c>
      <c r="N18" s="85">
        <f>+$D18*'pletros poreikis'!M24*IF($E18&gt;1,$E18,1)</f>
        <v>2.4878590603352984</v>
      </c>
      <c r="O18" s="85">
        <f>+$D18*'pletros poreikis'!N24*IF($E18&gt;1,$E18,1)</f>
        <v>2.4912887459038719</v>
      </c>
      <c r="P18" s="85">
        <f>+SUMIFS('isejimas i pensija'!D$5:D$77,'isejimas i pensija'!$C$5:$C$77,'paklausa ir pasiula'!$B18)*IF($E18&gt;1,$E18,1)</f>
        <v>0</v>
      </c>
      <c r="Q18" s="85">
        <f>+SUMIFS('isejimas i pensija'!E$5:E$77,'isejimas i pensija'!$C$5:$C$77,'paklausa ir pasiula'!$B18)*IF($E18&gt;1,$E18,1)</f>
        <v>0</v>
      </c>
      <c r="R18" s="85">
        <f>+SUMIFS('isejimas i pensija'!F$5:F$77,'isejimas i pensija'!$C$5:$C$77,'paklausa ir pasiula'!$B18)*IF($E18&gt;1,$E18,1)</f>
        <v>0</v>
      </c>
      <c r="S18" s="85">
        <f>+SUMIFS('isejimas i pensija'!G$5:G$77,'isejimas i pensija'!$C$5:$C$77,'paklausa ir pasiula'!$B18)*IF($E18&gt;1,$E18,1)</f>
        <v>0</v>
      </c>
      <c r="T18" s="85">
        <f>+SUMIFS('isejimas i pensija'!H$5:H$77,'isejimas i pensija'!$C$5:$C$77,'paklausa ir pasiula'!$B18)*IF($E18&gt;1,$E18,1)</f>
        <v>0</v>
      </c>
      <c r="U18" s="85">
        <f>+SUMIFS('isejimas i pensija'!I$5:I$77,'isejimas i pensija'!$C$5:$C$77,'paklausa ir pasiula'!$B18)*IF($E18&gt;1,$E18,1)</f>
        <v>0</v>
      </c>
      <c r="V18" s="85">
        <f>+SUMIFS('isejimas i pensija'!J$5:J$77,'isejimas i pensija'!$C$5:$C$77,'paklausa ir pasiula'!$B18)*IF($E18&gt;1,$E18,1)</f>
        <v>0</v>
      </c>
      <c r="W18" s="85">
        <f>+SUMIFS('isejimas i pensija'!K$5:K$77,'isejimas i pensija'!$C$5:$C$77,'paklausa ir pasiula'!$B18)*IF($E18&gt;1,$E18,1)</f>
        <v>0</v>
      </c>
      <c r="X18" s="85">
        <f>+SUMIFS('isejimas i pensija'!L$5:L$77,'isejimas i pensija'!$C$5:$C$77,'paklausa ir pasiula'!$B18)*IF($E18&gt;1,$E18,1)</f>
        <v>0</v>
      </c>
      <c r="Y18" s="85">
        <f>+SUMIFS('isejimas i pensija'!M$5:M$77,'isejimas i pensija'!$C$5:$C$77,'paklausa ir pasiula'!$B18)*IF($E18&gt;1,$E18,1)</f>
        <v>0</v>
      </c>
      <c r="Z18" s="85">
        <f>+SUMIFS('isejimas is darbo'!D$5:D$77,'isejimas is darbo'!$C$5:$C$77,'paklausa ir pasiula'!$B18)*IF($E18&gt;1,$E18,1)</f>
        <v>0</v>
      </c>
      <c r="AA18" s="85">
        <f>+SUMIFS('isejimas is darbo'!E$5:E$77,'isejimas is darbo'!$C$5:$C$77,'paklausa ir pasiula'!$B18)*IF($E18&gt;1,$E18,1)</f>
        <v>0</v>
      </c>
      <c r="AB18" s="85">
        <f>+SUMIFS('isejimas is darbo'!F$5:F$77,'isejimas is darbo'!$C$5:$C$77,'paklausa ir pasiula'!$B18)*IF($E18&gt;1,$E18,1)</f>
        <v>0</v>
      </c>
      <c r="AC18" s="85">
        <f>+SUMIFS('isejimas is darbo'!G$5:G$77,'isejimas is darbo'!$C$5:$C$77,'paklausa ir pasiula'!$B18)*IF($E18&gt;1,$E18,1)</f>
        <v>0</v>
      </c>
      <c r="AD18" s="85">
        <f>+SUMIFS('isejimas is darbo'!H$5:H$77,'isejimas is darbo'!$C$5:$C$77,'paklausa ir pasiula'!$B18)*IF($E18&gt;1,$E18,1)</f>
        <v>0</v>
      </c>
      <c r="AE18" s="85">
        <f>+SUMIFS('isejimas is darbo'!I$5:I$77,'isejimas is darbo'!$C$5:$C$77,'paklausa ir pasiula'!$B18)*IF($E18&gt;1,$E18,1)</f>
        <v>0</v>
      </c>
      <c r="AF18" s="85">
        <f>+SUMIFS('isejimas is darbo'!J$5:J$77,'isejimas is darbo'!$C$5:$C$77,'paklausa ir pasiula'!$B18)*IF($E18&gt;1,$E18,1)</f>
        <v>0</v>
      </c>
      <c r="AG18" s="85">
        <f>+SUMIFS('isejimas is darbo'!K$5:K$77,'isejimas is darbo'!$C$5:$C$77,'paklausa ir pasiula'!$B18)*IF($E18&gt;1,$E18,1)</f>
        <v>0</v>
      </c>
      <c r="AH18" s="85">
        <f>+SUMIFS('isejimas is darbo'!L$5:L$77,'isejimas is darbo'!$C$5:$C$77,'paklausa ir pasiula'!$B18)*IF($E18&gt;1,$E18,1)</f>
        <v>0</v>
      </c>
      <c r="AI18" s="85">
        <f>+SUMIFS('isejimas is darbo'!M$5:M$77,'isejimas is darbo'!$C$5:$C$77,'paklausa ir pasiula'!$B18)*IF($E18&gt;1,$E18,1)</f>
        <v>0</v>
      </c>
      <c r="AJ18" s="85">
        <f>+$C18-F18-SUM($P18:P18)-SUM($Z18:Z18)</f>
        <v>5.0138248593121659E-2</v>
      </c>
      <c r="AK18" s="85">
        <f>+$C18-G18-SUM($P18:Q18)-SUM($Z18:AA18)</f>
        <v>4.4361935384585216E-2</v>
      </c>
      <c r="AL18" s="85">
        <f>+$C18-H18-SUM($P18:R18)-SUM($Z18:AB18)</f>
        <v>3.8878950631044074E-2</v>
      </c>
      <c r="AM18" s="85">
        <f>+$C18-I18-SUM($P18:S18)-SUM($Z18:AC18)</f>
        <v>3.3689294332498676E-2</v>
      </c>
      <c r="AN18" s="85">
        <f>+$C18-J18-SUM($P18:T18)-SUM($Z18:AD18)</f>
        <v>2.8792966488949023E-2</v>
      </c>
      <c r="AO18" s="85">
        <f>+$C18-K18-SUM($P18:U18)-SUM($Z18:AE18)</f>
        <v>2.4189967100393783E-2</v>
      </c>
      <c r="AP18" s="85">
        <f>+$C18-L18-SUM($P18:V18)-SUM($Z18:AF18)</f>
        <v>1.9880296166833844E-2</v>
      </c>
      <c r="AQ18" s="85">
        <f>+$C18-M18-SUM($P18:W18)-SUM($Z18:AG18)</f>
        <v>1.5863953688270094E-2</v>
      </c>
      <c r="AR18" s="85">
        <f>+$C18-N18-SUM($P18:X18)-SUM($Z18:AH18)</f>
        <v>1.2140939664701644E-2</v>
      </c>
      <c r="AS18" s="85">
        <f>+$C18-O18-SUM($P18:Y18)-SUM($Z18:AI18)</f>
        <v>8.7112540961280516E-3</v>
      </c>
      <c r="AT18" s="85">
        <f>(SUMIFS('nauji absolventai I pakopa'!B$75:B$82,'nauji absolventai I pakopa'!$A$75:$A$82,'paklausa ir pasiula'!$B18)+SUMIFS('nauji absolventai rezidentura'!B$641:B$706,'nauji absolventai rezidentura'!$A$641:$A$706,'paklausa ir pasiula'!$B18))*IF($E18&gt;1,$E18,1)</f>
        <v>1.7222222222222219</v>
      </c>
      <c r="AU18" s="85">
        <f>(SUMIFS('nauji absolventai I pakopa'!C$75:C$82,'nauji absolventai I pakopa'!$A$75:$A$82,'paklausa ir pasiula'!$B18)+SUMIFS('nauji absolventai rezidentura'!C$641:C$706,'nauji absolventai rezidentura'!$A$641:$A$706,'paklausa ir pasiula'!$B18))*IF($E18&gt;1,$E18,1)</f>
        <v>1.4444444444444442</v>
      </c>
      <c r="AV18" s="85">
        <f>(SUMIFS('nauji absolventai I pakopa'!D$75:D$82,'nauji absolventai I pakopa'!$A$75:$A$82,'paklausa ir pasiula'!$B18)+SUMIFS('nauji absolventai rezidentura'!D$641:D$706,'nauji absolventai rezidentura'!$A$641:$A$706,'paklausa ir pasiula'!$B18))*IF($E18&gt;1,$E18,1)</f>
        <v>0.86111111111111094</v>
      </c>
      <c r="AW18" s="85">
        <f>(SUMIFS('nauji absolventai I pakopa'!E$75:E$82,'nauji absolventai I pakopa'!$A$75:$A$82,'paklausa ir pasiula'!$B18)+SUMIFS('nauji absolventai rezidentura'!E$641:E$706,'nauji absolventai rezidentura'!$A$641:$A$706,'paklausa ir pasiula'!$B18))*IF($E18&gt;1,$E18,1)</f>
        <v>0.58333333333333326</v>
      </c>
      <c r="AX18" s="85">
        <f>(SUMIFS('nauji absolventai I pakopa'!F$75:F$82,'nauji absolventai I pakopa'!$A$75:$A$82,'paklausa ir pasiula'!$B18)+SUMIFS('nauji absolventai rezidentura'!F$641:F$706,'nauji absolventai rezidentura'!$A$641:$A$706,'paklausa ir pasiula'!$B18))*IF($E18&gt;1,$E18,1)</f>
        <v>0</v>
      </c>
      <c r="AY18" s="85">
        <f>(SUMIFS('nauji absolventai I pakopa'!G$75:G$82,'nauji absolventai I pakopa'!$A$75:$A$82,'paklausa ir pasiula'!$B18)+SUMIFS('nauji absolventai rezidentura'!G$641:G$706,'nauji absolventai rezidentura'!$A$641:$A$706,'paklausa ir pasiula'!$B18))*IF($E18&gt;1,$E18,1)</f>
        <v>0</v>
      </c>
      <c r="AZ18" s="85">
        <f>(SUMIFS('nauji absolventai I pakopa'!H$75:H$82,'nauji absolventai I pakopa'!$A$75:$A$82,'paklausa ir pasiula'!$B18)+SUMIFS('nauji absolventai rezidentura'!H$641:H$706,'nauji absolventai rezidentura'!$A$641:$A$706,'paklausa ir pasiula'!$B18))*IF($E18&gt;1,$E18,1)</f>
        <v>0</v>
      </c>
      <c r="BA18" s="85">
        <f>(SUMIFS('nauji absolventai I pakopa'!I$75:I$82,'nauji absolventai I pakopa'!$A$75:$A$82,'paklausa ir pasiula'!$B18)+SUMIFS('nauji absolventai rezidentura'!I$641:I$706,'nauji absolventai rezidentura'!$A$641:$A$706,'paklausa ir pasiula'!$B18))*IF($E18&gt;1,$E18,1)</f>
        <v>0</v>
      </c>
      <c r="BB18" s="85">
        <f>(SUMIFS('nauji absolventai I pakopa'!J$75:J$82,'nauji absolventai I pakopa'!$A$75:$A$82,'paklausa ir pasiula'!$B18)+SUMIFS('nauji absolventai rezidentura'!J$641:J$706,'nauji absolventai rezidentura'!$A$641:$A$706,'paklausa ir pasiula'!$B18))*IF($E18&gt;1,$E18,1)</f>
        <v>0</v>
      </c>
      <c r="BC18" s="85">
        <f>(SUMIFS('nauji absolventai I pakopa'!K$75:K$82,'nauji absolventai I pakopa'!$A$75:$A$82,'paklausa ir pasiula'!$B18)+SUMIFS('nauji absolventai rezidentura'!K$641:K$706,'nauji absolventai rezidentura'!$A$641:$A$706,'paklausa ir pasiula'!$B18))*IF($E18&gt;1,$E18,1)</f>
        <v>0</v>
      </c>
      <c r="BD18" s="85">
        <f>+SUMIFS('nauji (ne absol)'!C$4:C$76,'nauji (ne absol)'!$B$4:$B$76,'paklausa ir pasiula'!$B18)*IF($E18&gt;1,$E18,1)</f>
        <v>0</v>
      </c>
      <c r="BE18" s="85">
        <f>+SUMIFS('nauji (ne absol)'!D$4:D$76,'nauji (ne absol)'!$B$4:$B$76,'paklausa ir pasiula'!$B18)*IF($E18&gt;1,$E18,1)</f>
        <v>0</v>
      </c>
      <c r="BF18" s="85">
        <f>+SUMIFS('nauji (ne absol)'!E$4:E$76,'nauji (ne absol)'!$B$4:$B$76,'paklausa ir pasiula'!$B18)*IF($E18&gt;1,$E18,1)</f>
        <v>0</v>
      </c>
      <c r="BG18" s="85">
        <f>+SUMIFS('nauji (ne absol)'!F$4:F$76,'nauji (ne absol)'!$B$4:$B$76,'paklausa ir pasiula'!$B18)*IF($E18&gt;1,$E18,1)</f>
        <v>0</v>
      </c>
      <c r="BH18" s="85">
        <f>+SUMIFS('nauji (ne absol)'!G$4:G$76,'nauji (ne absol)'!$B$4:$B$76,'paklausa ir pasiula'!$B18)*IF($E18&gt;1,$E18,1)</f>
        <v>0</v>
      </c>
      <c r="BI18" s="85">
        <f>+SUMIFS('nauji (ne absol)'!H$4:H$76,'nauji (ne absol)'!$B$4:$B$76,'paklausa ir pasiula'!$B18)*IF($E18&gt;1,$E18,1)</f>
        <v>0</v>
      </c>
      <c r="BJ18" s="85">
        <f>+SUMIFS('nauji (ne absol)'!I$4:I$76,'nauji (ne absol)'!$B$4:$B$76,'paklausa ir pasiula'!$B18)*IF($E18&gt;1,$E18,1)</f>
        <v>0</v>
      </c>
      <c r="BK18" s="85">
        <f>+SUMIFS('nauji (ne absol)'!J$4:J$76,'nauji (ne absol)'!$B$4:$B$76,'paklausa ir pasiula'!$B18)*IF($E18&gt;1,$E18,1)</f>
        <v>0</v>
      </c>
      <c r="BL18" s="85">
        <f>+SUMIFS('nauji (ne absol)'!K$4:K$76,'nauji (ne absol)'!$B$4:$B$76,'paklausa ir pasiula'!$B18)*IF($E18&gt;1,$E18,1)</f>
        <v>0</v>
      </c>
      <c r="BM18" s="85">
        <f>+SUMIFS('nauji (ne absol)'!L$4:L$76,'nauji (ne absol)'!$B$4:$B$76,'paklausa ir pasiula'!$B18)*IF($E18&gt;1,$E18,1)</f>
        <v>0</v>
      </c>
      <c r="BN18" s="85">
        <f>+AJ18+SUM($AT18:AT18)+SUM($BD18:BD18)</f>
        <v>1.7723604708153435</v>
      </c>
      <c r="BO18" s="85">
        <f>+AK18+SUM($AT18:AU18)+SUM($BD18:BE18)</f>
        <v>3.2110286020512513</v>
      </c>
      <c r="BP18" s="85">
        <f>+AL18+SUM($AT18:AV18)+SUM($BD18:BF18)</f>
        <v>4.0666567284088213</v>
      </c>
      <c r="BQ18" s="85">
        <f>+AM18+SUM($AT18:AW18)+SUM($BD18:BG18)</f>
        <v>4.6448004054436085</v>
      </c>
      <c r="BR18" s="85">
        <f>+AN18+SUM($AT18:AX18)+SUM($BD18:BH18)</f>
        <v>4.6399040776000593</v>
      </c>
      <c r="BS18" s="85">
        <f>+AO18+SUM($AT18:AY18)+SUM($BD18:BI18)</f>
        <v>4.6353010782115032</v>
      </c>
      <c r="BT18" s="85">
        <f>+AP18+SUM($AT18:AZ18)+SUM($BD18:BJ18)</f>
        <v>4.6309914072779437</v>
      </c>
      <c r="BU18" s="85">
        <f>+AQ18+SUM($AT18:BA18)+SUM($BD18:BK18)</f>
        <v>4.6269750647993799</v>
      </c>
      <c r="BV18" s="85">
        <f>+AR18+SUM($AT18:BB18)+SUM($BD18:BL18)</f>
        <v>4.623252050775811</v>
      </c>
      <c r="BW18" s="85">
        <f>+AS18+SUM($AT18:BC18)+SUM($BD18:BM18)</f>
        <v>4.6198223652072379</v>
      </c>
    </row>
    <row r="19" spans="1:75" s="55" customFormat="1">
      <c r="A19" s="55" t="s">
        <v>75</v>
      </c>
      <c r="B19" s="87" t="s">
        <v>53</v>
      </c>
      <c r="C19" s="85">
        <v>20</v>
      </c>
      <c r="D19" s="85">
        <f>+IF('realus poreikis 2020'!$D$1=1,'realus poreikis 2020'!H31,IF('realus poreikis 2020'!$D$1=2,'realus poreikis 2020'!I31,'realus poreikis 2020'!J31))*IF($E19&gt;1,E19,1)</f>
        <v>20</v>
      </c>
      <c r="E19" s="57">
        <f>+'darbo kruvis'!F21</f>
        <v>1</v>
      </c>
      <c r="F19" s="85">
        <f>+$D19*'pletros poreikis'!E25*IF($E19&gt;1,$E19,1)</f>
        <v>19.598894011255027</v>
      </c>
      <c r="G19" s="85">
        <f>+$D19*'pletros poreikis'!F25*IF($E19&gt;1,$E19,1)</f>
        <v>19.645104516923318</v>
      </c>
      <c r="H19" s="85">
        <f>+$D19*'pletros poreikis'!G25*IF($E19&gt;1,$E19,1)</f>
        <v>19.688968394951647</v>
      </c>
      <c r="I19" s="85">
        <f>+$D19*'pletros poreikis'!H25*IF($E19&gt;1,$E19,1)</f>
        <v>19.730485645340011</v>
      </c>
      <c r="J19" s="85">
        <f>+$D19*'pletros poreikis'!I25*IF($E19&gt;1,$E19,1)</f>
        <v>19.769656268088408</v>
      </c>
      <c r="K19" s="85">
        <f>+$D19*'pletros poreikis'!J25*IF($E19&gt;1,$E19,1)</f>
        <v>19.80648026319685</v>
      </c>
      <c r="L19" s="85">
        <f>+$D19*'pletros poreikis'!K25*IF($E19&gt;1,$E19,1)</f>
        <v>19.840957630665329</v>
      </c>
      <c r="M19" s="85">
        <f>+$D19*'pletros poreikis'!L25*IF($E19&gt;1,$E19,1)</f>
        <v>19.873088370493839</v>
      </c>
      <c r="N19" s="85">
        <f>+$D19*'pletros poreikis'!M25*IF($E19&gt;1,$E19,1)</f>
        <v>19.902872482682387</v>
      </c>
      <c r="O19" s="85">
        <f>+$D19*'pletros poreikis'!N25*IF($E19&gt;1,$E19,1)</f>
        <v>19.930309967230976</v>
      </c>
      <c r="P19" s="85">
        <f>+SUMIFS('isejimas i pensija'!D$5:D$77,'isejimas i pensija'!$C$5:$C$77,'paklausa ir pasiula'!$B19)*IF($E19&gt;1,$E19,1)</f>
        <v>0.13370318676275916</v>
      </c>
      <c r="Q19" s="85">
        <f>+SUMIFS('isejimas i pensija'!E$5:E$77,'isejimas i pensija'!$C$5:$C$77,'paklausa ir pasiula'!$B19)*IF($E19&gt;1,$E19,1)</f>
        <v>0.2056401012073561</v>
      </c>
      <c r="R19" s="85">
        <f>+SUMIFS('isejimas i pensija'!F$5:F$77,'isejimas i pensija'!$C$5:$C$77,'paklausa ir pasiula'!$B19)*IF($E19&gt;1,$E19,1)</f>
        <v>0.28699150585560507</v>
      </c>
      <c r="S19" s="85">
        <f>+SUMIFS('isejimas i pensija'!G$5:G$77,'isejimas i pensija'!$C$5:$C$77,'paklausa ir pasiula'!$B19)*IF($E19&gt;1,$E19,1)</f>
        <v>0.25466413225743528</v>
      </c>
      <c r="T19" s="85">
        <f>+SUMIFS('isejimas i pensija'!H$5:H$77,'isejimas i pensija'!$C$5:$C$77,'paklausa ir pasiula'!$B19)*IF($E19&gt;1,$E19,1)</f>
        <v>0.37033599535217232</v>
      </c>
      <c r="U19" s="85">
        <f>+SUMIFS('isejimas i pensija'!I$5:I$77,'isejimas i pensija'!$C$5:$C$77,'paklausa ir pasiula'!$B19)*IF($E19&gt;1,$E19,1)</f>
        <v>0.48979729318492293</v>
      </c>
      <c r="V19" s="85">
        <f>+SUMIFS('isejimas i pensija'!J$5:J$77,'isejimas i pensija'!$C$5:$C$77,'paklausa ir pasiula'!$B19)*IF($E19&gt;1,$E19,1)</f>
        <v>0.44606787028891964</v>
      </c>
      <c r="W19" s="85">
        <f>+SUMIFS('isejimas i pensija'!K$5:K$77,'isejimas i pensija'!$C$5:$C$77,'paklausa ir pasiula'!$B19)*IF($E19&gt;1,$E19,1)</f>
        <v>0.56506136067794532</v>
      </c>
      <c r="X19" s="85">
        <f>+SUMIFS('isejimas i pensija'!L$5:L$77,'isejimas i pensija'!$C$5:$C$77,'paklausa ir pasiula'!$B19)*IF($E19&gt;1,$E19,1)</f>
        <v>0.68059814092530591</v>
      </c>
      <c r="Y19" s="85">
        <f>+SUMIFS('isejimas i pensija'!M$5:M$77,'isejimas i pensija'!$C$5:$C$77,'paklausa ir pasiula'!$B19)*IF($E19&gt;1,$E19,1)</f>
        <v>0.64958684963490487</v>
      </c>
      <c r="Z19" s="85">
        <f>+SUMIFS('isejimas is darbo'!D$5:D$77,'isejimas is darbo'!$C$5:$C$77,'paklausa ir pasiula'!$B19)*IF($E19&gt;1,$E19,1)</f>
        <v>0.375</v>
      </c>
      <c r="AA19" s="85">
        <f>+SUMIFS('isejimas is darbo'!E$5:E$77,'isejimas is darbo'!$C$5:$C$77,'paklausa ir pasiula'!$B19)*IF($E19&gt;1,$E19,1)</f>
        <v>0.375</v>
      </c>
      <c r="AB19" s="85">
        <f>+SUMIFS('isejimas is darbo'!F$5:F$77,'isejimas is darbo'!$C$5:$C$77,'paklausa ir pasiula'!$B19)*IF($E19&gt;1,$E19,1)</f>
        <v>0.375</v>
      </c>
      <c r="AC19" s="85">
        <f>+SUMIFS('isejimas is darbo'!G$5:G$77,'isejimas is darbo'!$C$5:$C$77,'paklausa ir pasiula'!$B19)*IF($E19&gt;1,$E19,1)</f>
        <v>0.375</v>
      </c>
      <c r="AD19" s="85">
        <f>+SUMIFS('isejimas is darbo'!H$5:H$77,'isejimas is darbo'!$C$5:$C$77,'paklausa ir pasiula'!$B19)*IF($E19&gt;1,$E19,1)</f>
        <v>0.375</v>
      </c>
      <c r="AE19" s="85">
        <f>+SUMIFS('isejimas is darbo'!I$5:I$77,'isejimas is darbo'!$C$5:$C$77,'paklausa ir pasiula'!$B19)*IF($E19&gt;1,$E19,1)</f>
        <v>0.375</v>
      </c>
      <c r="AF19" s="85">
        <f>+SUMIFS('isejimas is darbo'!J$5:J$77,'isejimas is darbo'!$C$5:$C$77,'paklausa ir pasiula'!$B19)*IF($E19&gt;1,$E19,1)</f>
        <v>0.375</v>
      </c>
      <c r="AG19" s="85">
        <f>+SUMIFS('isejimas is darbo'!K$5:K$77,'isejimas is darbo'!$C$5:$C$77,'paklausa ir pasiula'!$B19)*IF($E19&gt;1,$E19,1)</f>
        <v>0.375</v>
      </c>
      <c r="AH19" s="85">
        <f>+SUMIFS('isejimas is darbo'!L$5:L$77,'isejimas is darbo'!$C$5:$C$77,'paklausa ir pasiula'!$B19)*IF($E19&gt;1,$E19,1)</f>
        <v>0.375</v>
      </c>
      <c r="AI19" s="85">
        <f>+SUMIFS('isejimas is darbo'!M$5:M$77,'isejimas is darbo'!$C$5:$C$77,'paklausa ir pasiula'!$B19)*IF($E19&gt;1,$E19,1)</f>
        <v>0.375</v>
      </c>
      <c r="AJ19" s="85">
        <f>+$C19-F19-SUM($P19:P19)-SUM($Z19:Z19)</f>
        <v>-0.10759719801778589</v>
      </c>
      <c r="AK19" s="85">
        <f>+$C19-G19-SUM($P19:Q19)-SUM($Z19:AA19)</f>
        <v>-0.73444780489343353</v>
      </c>
      <c r="AL19" s="85">
        <f>+$C19-H19-SUM($P19:R19)-SUM($Z19:AB19)</f>
        <v>-1.4403031887773676</v>
      </c>
      <c r="AM19" s="85">
        <f>+$C19-I19-SUM($P19:S19)-SUM($Z19:AC19)</f>
        <v>-2.1114845714231665</v>
      </c>
      <c r="AN19" s="85">
        <f>+$C19-J19-SUM($P19:T19)-SUM($Z19:AD19)</f>
        <v>-2.8959911895237358</v>
      </c>
      <c r="AO19" s="85">
        <f>+$C19-K19-SUM($P19:U19)-SUM($Z19:AE19)</f>
        <v>-3.7976124778171005</v>
      </c>
      <c r="AP19" s="85">
        <f>+$C19-L19-SUM($P19:V19)-SUM($Z19:AF19)</f>
        <v>-4.6531577155744994</v>
      </c>
      <c r="AQ19" s="85">
        <f>+$C19-M19-SUM($P19:W19)-SUM($Z19:AG19)</f>
        <v>-5.6253498160809556</v>
      </c>
      <c r="AR19" s="85">
        <f>+$C19-N19-SUM($P19:X19)-SUM($Z19:AH19)</f>
        <v>-6.7107320691948082</v>
      </c>
      <c r="AS19" s="85">
        <f>+$C19-O19-SUM($P19:Y19)-SUM($Z19:AI19)</f>
        <v>-7.7627564033783027</v>
      </c>
      <c r="AT19" s="85">
        <f>(SUMIFS('nauji absolventai I pakopa'!B$75:B$82,'nauji absolventai I pakopa'!$A$75:$A$82,'paklausa ir pasiula'!$B19)+SUMIFS('nauji absolventai rezidentura'!B$641:B$706,'nauji absolventai rezidentura'!$A$641:$A$706,'paklausa ir pasiula'!$B19))*IF($E19&gt;1,$E19,1)</f>
        <v>0</v>
      </c>
      <c r="AU19" s="85">
        <f>(SUMIFS('nauji absolventai I pakopa'!C$75:C$82,'nauji absolventai I pakopa'!$A$75:$A$82,'paklausa ir pasiula'!$B19)+SUMIFS('nauji absolventai rezidentura'!C$641:C$706,'nauji absolventai rezidentura'!$A$641:$A$706,'paklausa ir pasiula'!$B19))*IF($E19&gt;1,$E19,1)</f>
        <v>0</v>
      </c>
      <c r="AV19" s="85">
        <f>(SUMIFS('nauji absolventai I pakopa'!D$75:D$82,'nauji absolventai I pakopa'!$A$75:$A$82,'paklausa ir pasiula'!$B19)+SUMIFS('nauji absolventai rezidentura'!D$641:D$706,'nauji absolventai rezidentura'!$A$641:$A$706,'paklausa ir pasiula'!$B19))*IF($E19&gt;1,$E19,1)</f>
        <v>0</v>
      </c>
      <c r="AW19" s="85">
        <f>(SUMIFS('nauji absolventai I pakopa'!E$75:E$82,'nauji absolventai I pakopa'!$A$75:$A$82,'paklausa ir pasiula'!$B19)+SUMIFS('nauji absolventai rezidentura'!E$641:E$706,'nauji absolventai rezidentura'!$A$641:$A$706,'paklausa ir pasiula'!$B19))*IF($E19&gt;1,$E19,1)</f>
        <v>0.2</v>
      </c>
      <c r="AX19" s="85">
        <f>(SUMIFS('nauji absolventai I pakopa'!F$75:F$82,'nauji absolventai I pakopa'!$A$75:$A$82,'paklausa ir pasiula'!$B19)+SUMIFS('nauji absolventai rezidentura'!F$641:F$706,'nauji absolventai rezidentura'!$A$641:$A$706,'paklausa ir pasiula'!$B19))*IF($E19&gt;1,$E19,1)</f>
        <v>0</v>
      </c>
      <c r="AY19" s="85">
        <f>(SUMIFS('nauji absolventai I pakopa'!G$75:G$82,'nauji absolventai I pakopa'!$A$75:$A$82,'paklausa ir pasiula'!$B19)+SUMIFS('nauji absolventai rezidentura'!G$641:G$706,'nauji absolventai rezidentura'!$A$641:$A$706,'paklausa ir pasiula'!$B19))*IF($E19&gt;1,$E19,1)</f>
        <v>0</v>
      </c>
      <c r="AZ19" s="85">
        <f>(SUMIFS('nauji absolventai I pakopa'!H$75:H$82,'nauji absolventai I pakopa'!$A$75:$A$82,'paklausa ir pasiula'!$B19)+SUMIFS('nauji absolventai rezidentura'!H$641:H$706,'nauji absolventai rezidentura'!$A$641:$A$706,'paklausa ir pasiula'!$B19))*IF($E19&gt;1,$E19,1)</f>
        <v>0</v>
      </c>
      <c r="BA19" s="85">
        <f>(SUMIFS('nauji absolventai I pakopa'!I$75:I$82,'nauji absolventai I pakopa'!$A$75:$A$82,'paklausa ir pasiula'!$B19)+SUMIFS('nauji absolventai rezidentura'!I$641:I$706,'nauji absolventai rezidentura'!$A$641:$A$706,'paklausa ir pasiula'!$B19))*IF($E19&gt;1,$E19,1)</f>
        <v>0</v>
      </c>
      <c r="BB19" s="85">
        <f>(SUMIFS('nauji absolventai I pakopa'!J$75:J$82,'nauji absolventai I pakopa'!$A$75:$A$82,'paklausa ir pasiula'!$B19)+SUMIFS('nauji absolventai rezidentura'!J$641:J$706,'nauji absolventai rezidentura'!$A$641:$A$706,'paklausa ir pasiula'!$B19))*IF($E19&gt;1,$E19,1)</f>
        <v>0</v>
      </c>
      <c r="BC19" s="85">
        <f>(SUMIFS('nauji absolventai I pakopa'!K$75:K$82,'nauji absolventai I pakopa'!$A$75:$A$82,'paklausa ir pasiula'!$B19)+SUMIFS('nauji absolventai rezidentura'!K$641:K$706,'nauji absolventai rezidentura'!$A$641:$A$706,'paklausa ir pasiula'!$B19))*IF($E19&gt;1,$E19,1)</f>
        <v>0</v>
      </c>
      <c r="BD19" s="85">
        <f>+SUMIFS('nauji (ne absol)'!C$4:C$76,'nauji (ne absol)'!$B$4:$B$76,'paklausa ir pasiula'!$B19)*IF($E19&gt;1,$E19,1)</f>
        <v>0</v>
      </c>
      <c r="BE19" s="85">
        <f>+SUMIFS('nauji (ne absol)'!D$4:D$76,'nauji (ne absol)'!$B$4:$B$76,'paklausa ir pasiula'!$B19)*IF($E19&gt;1,$E19,1)</f>
        <v>0</v>
      </c>
      <c r="BF19" s="85">
        <f>+SUMIFS('nauji (ne absol)'!E$4:E$76,'nauji (ne absol)'!$B$4:$B$76,'paklausa ir pasiula'!$B19)*IF($E19&gt;1,$E19,1)</f>
        <v>0</v>
      </c>
      <c r="BG19" s="85">
        <f>+SUMIFS('nauji (ne absol)'!F$4:F$76,'nauji (ne absol)'!$B$4:$B$76,'paklausa ir pasiula'!$B19)*IF($E19&gt;1,$E19,1)</f>
        <v>0</v>
      </c>
      <c r="BH19" s="85">
        <f>+SUMIFS('nauji (ne absol)'!G$4:G$76,'nauji (ne absol)'!$B$4:$B$76,'paklausa ir pasiula'!$B19)*IF($E19&gt;1,$E19,1)</f>
        <v>0</v>
      </c>
      <c r="BI19" s="85">
        <f>+SUMIFS('nauji (ne absol)'!H$4:H$76,'nauji (ne absol)'!$B$4:$B$76,'paklausa ir pasiula'!$B19)*IF($E19&gt;1,$E19,1)</f>
        <v>0</v>
      </c>
      <c r="BJ19" s="85">
        <f>+SUMIFS('nauji (ne absol)'!I$4:I$76,'nauji (ne absol)'!$B$4:$B$76,'paklausa ir pasiula'!$B19)*IF($E19&gt;1,$E19,1)</f>
        <v>0</v>
      </c>
      <c r="BK19" s="85">
        <f>+SUMIFS('nauji (ne absol)'!J$4:J$76,'nauji (ne absol)'!$B$4:$B$76,'paklausa ir pasiula'!$B19)*IF($E19&gt;1,$E19,1)</f>
        <v>0</v>
      </c>
      <c r="BL19" s="85">
        <f>+SUMIFS('nauji (ne absol)'!K$4:K$76,'nauji (ne absol)'!$B$4:$B$76,'paklausa ir pasiula'!$B19)*IF($E19&gt;1,$E19,1)</f>
        <v>0</v>
      </c>
      <c r="BM19" s="85">
        <f>+SUMIFS('nauji (ne absol)'!L$4:L$76,'nauji (ne absol)'!$B$4:$B$76,'paklausa ir pasiula'!$B19)*IF($E19&gt;1,$E19,1)</f>
        <v>0</v>
      </c>
      <c r="BN19" s="85">
        <f>+AJ19+SUM($AT19:AT19)+SUM($BD19:BD19)</f>
        <v>-0.10759719801778589</v>
      </c>
      <c r="BO19" s="85">
        <f>+AK19+SUM($AT19:AU19)+SUM($BD19:BE19)</f>
        <v>-0.73444780489343353</v>
      </c>
      <c r="BP19" s="85">
        <f>+AL19+SUM($AT19:AV19)+SUM($BD19:BF19)</f>
        <v>-1.4403031887773676</v>
      </c>
      <c r="BQ19" s="85">
        <f>+AM19+SUM($AT19:AW19)+SUM($BD19:BG19)</f>
        <v>-1.9114845714231665</v>
      </c>
      <c r="BR19" s="85">
        <f>+AN19+SUM($AT19:AX19)+SUM($BD19:BH19)</f>
        <v>-2.6959911895237356</v>
      </c>
      <c r="BS19" s="85">
        <f>+AO19+SUM($AT19:AY19)+SUM($BD19:BI19)</f>
        <v>-3.5976124778171004</v>
      </c>
      <c r="BT19" s="85">
        <f>+AP19+SUM($AT19:AZ19)+SUM($BD19:BJ19)</f>
        <v>-4.4531577155744992</v>
      </c>
      <c r="BU19" s="85">
        <f>+AQ19+SUM($AT19:BA19)+SUM($BD19:BK19)</f>
        <v>-5.4253498160809555</v>
      </c>
      <c r="BV19" s="85">
        <f>+AR19+SUM($AT19:BB19)+SUM($BD19:BL19)</f>
        <v>-6.5107320691948081</v>
      </c>
      <c r="BW19" s="85">
        <f>+AS19+SUM($AT19:BC19)+SUM($BD19:BM19)</f>
        <v>-7.5627564033783026</v>
      </c>
    </row>
    <row r="20" spans="1:75" s="55" customFormat="1">
      <c r="A20" s="55" t="s">
        <v>75</v>
      </c>
      <c r="B20" s="87" t="s">
        <v>49</v>
      </c>
      <c r="C20" s="85">
        <v>23.75</v>
      </c>
      <c r="D20" s="85">
        <f>+IF('realus poreikis 2020'!$D$1=1,'realus poreikis 2020'!H32,IF('realus poreikis 2020'!$D$1=2,'realus poreikis 2020'!I32,'realus poreikis 2020'!J32))*IF($E20&gt;1,E20,1)</f>
        <v>23.75</v>
      </c>
      <c r="E20" s="57">
        <f>+'darbo kruvis'!F22</f>
        <v>1</v>
      </c>
      <c r="F20" s="85">
        <f>+$D20*'pletros poreikis'!E26*IF($E20&gt;1,$E20,1)</f>
        <v>23.273686638365344</v>
      </c>
      <c r="G20" s="85">
        <f>+$D20*'pletros poreikis'!F26*IF($E20&gt;1,$E20,1)</f>
        <v>23.328561613846439</v>
      </c>
      <c r="H20" s="85">
        <f>+$D20*'pletros poreikis'!G26*IF($E20&gt;1,$E20,1)</f>
        <v>23.380649969005081</v>
      </c>
      <c r="I20" s="85">
        <f>+$D20*'pletros poreikis'!H26*IF($E20&gt;1,$E20,1)</f>
        <v>23.429951703841265</v>
      </c>
      <c r="J20" s="85">
        <f>+$D20*'pletros poreikis'!I26*IF($E20&gt;1,$E20,1)</f>
        <v>23.476466818354986</v>
      </c>
      <c r="K20" s="85">
        <f>+$D20*'pletros poreikis'!J26*IF($E20&gt;1,$E20,1)</f>
        <v>23.520195312546257</v>
      </c>
      <c r="L20" s="85">
        <f>+$D20*'pletros poreikis'!K26*IF($E20&gt;1,$E20,1)</f>
        <v>23.561137186415078</v>
      </c>
      <c r="M20" s="85">
        <f>+$D20*'pletros poreikis'!L26*IF($E20&gt;1,$E20,1)</f>
        <v>23.599292439961435</v>
      </c>
      <c r="N20" s="85">
        <f>+$D20*'pletros poreikis'!M26*IF($E20&gt;1,$E20,1)</f>
        <v>23.634661073185335</v>
      </c>
      <c r="O20" s="85">
        <f>+$D20*'pletros poreikis'!N26*IF($E20&gt;1,$E20,1)</f>
        <v>23.667243086086781</v>
      </c>
      <c r="P20" s="85">
        <f>+SUMIFS('isejimas i pensija'!D$5:D$77,'isejimas i pensija'!$C$5:$C$77,'paklausa ir pasiula'!$B20)*IF($E20&gt;1,$E20,1)</f>
        <v>0.21781864468592893</v>
      </c>
      <c r="Q20" s="85">
        <f>+SUMIFS('isejimas i pensija'!E$5:E$77,'isejimas i pensija'!$C$5:$C$77,'paklausa ir pasiula'!$B20)*IF($E20&gt;1,$E20,1)</f>
        <v>0.27883082785577973</v>
      </c>
      <c r="R20" s="85">
        <f>+SUMIFS('isejimas i pensija'!F$5:F$77,'isejimas i pensija'!$C$5:$C$77,'paklausa ir pasiula'!$B20)*IF($E20&gt;1,$E20,1)</f>
        <v>0.30952382442382298</v>
      </c>
      <c r="S20" s="85">
        <f>+SUMIFS('isejimas i pensija'!G$5:G$77,'isejimas i pensija'!$C$5:$C$77,'paklausa ir pasiula'!$B20)*IF($E20&gt;1,$E20,1)</f>
        <v>0.32063808628462165</v>
      </c>
      <c r="T20" s="85">
        <f>+SUMIFS('isejimas i pensija'!H$5:H$77,'isejimas i pensija'!$C$5:$C$77,'paklausa ir pasiula'!$B20)*IF($E20&gt;1,$E20,1)</f>
        <v>0.41782079558412089</v>
      </c>
      <c r="U20" s="85">
        <f>+SUMIFS('isejimas i pensija'!I$5:I$77,'isejimas i pensija'!$C$5:$C$77,'paklausa ir pasiula'!$B20)*IF($E20&gt;1,$E20,1)</f>
        <v>0.44307426041678877</v>
      </c>
      <c r="V20" s="85">
        <f>+SUMIFS('isejimas i pensija'!J$5:J$77,'isejimas i pensija'!$C$5:$C$77,'paklausa ir pasiula'!$B20)*IF($E20&gt;1,$E20,1)</f>
        <v>0.50251951811622875</v>
      </c>
      <c r="W20" s="85">
        <f>+SUMIFS('isejimas i pensija'!K$5:K$77,'isejimas i pensija'!$C$5:$C$77,'paklausa ir pasiula'!$B20)*IF($E20&gt;1,$E20,1)</f>
        <v>0.55923689483051353</v>
      </c>
      <c r="X20" s="85">
        <f>+SUMIFS('isejimas i pensija'!L$5:L$77,'isejimas i pensija'!$C$5:$C$77,'paklausa ir pasiula'!$B20)*IF($E20&gt;1,$E20,1)</f>
        <v>0.59174548504310431</v>
      </c>
      <c r="Y20" s="85">
        <f>+SUMIFS('isejimas i pensija'!M$5:M$77,'isejimas i pensija'!$C$5:$C$77,'paklausa ir pasiula'!$B20)*IF($E20&gt;1,$E20,1)</f>
        <v>0.57428833781155253</v>
      </c>
      <c r="Z20" s="85">
        <f>+SUMIFS('isejimas is darbo'!D$5:D$77,'isejimas is darbo'!$C$5:$C$77,'paklausa ir pasiula'!$B20)*IF($E20&gt;1,$E20,1)</f>
        <v>1.25</v>
      </c>
      <c r="AA20" s="85">
        <f>+SUMIFS('isejimas is darbo'!E$5:E$77,'isejimas is darbo'!$C$5:$C$77,'paklausa ir pasiula'!$B20)*IF($E20&gt;1,$E20,1)</f>
        <v>1.25</v>
      </c>
      <c r="AB20" s="85">
        <f>+SUMIFS('isejimas is darbo'!F$5:F$77,'isejimas is darbo'!$C$5:$C$77,'paklausa ir pasiula'!$B20)*IF($E20&gt;1,$E20,1)</f>
        <v>1.25</v>
      </c>
      <c r="AC20" s="85">
        <f>+SUMIFS('isejimas is darbo'!G$5:G$77,'isejimas is darbo'!$C$5:$C$77,'paklausa ir pasiula'!$B20)*IF($E20&gt;1,$E20,1)</f>
        <v>1.25</v>
      </c>
      <c r="AD20" s="85">
        <f>+SUMIFS('isejimas is darbo'!H$5:H$77,'isejimas is darbo'!$C$5:$C$77,'paklausa ir pasiula'!$B20)*IF($E20&gt;1,$E20,1)</f>
        <v>1.25</v>
      </c>
      <c r="AE20" s="85">
        <f>+SUMIFS('isejimas is darbo'!I$5:I$77,'isejimas is darbo'!$C$5:$C$77,'paklausa ir pasiula'!$B20)*IF($E20&gt;1,$E20,1)</f>
        <v>1.25</v>
      </c>
      <c r="AF20" s="85">
        <f>+SUMIFS('isejimas is darbo'!J$5:J$77,'isejimas is darbo'!$C$5:$C$77,'paklausa ir pasiula'!$B20)*IF($E20&gt;1,$E20,1)</f>
        <v>1.25</v>
      </c>
      <c r="AG20" s="85">
        <f>+SUMIFS('isejimas is darbo'!K$5:K$77,'isejimas is darbo'!$C$5:$C$77,'paklausa ir pasiula'!$B20)*IF($E20&gt;1,$E20,1)</f>
        <v>1.25</v>
      </c>
      <c r="AH20" s="85">
        <f>+SUMIFS('isejimas is darbo'!L$5:L$77,'isejimas is darbo'!$C$5:$C$77,'paklausa ir pasiula'!$B20)*IF($E20&gt;1,$E20,1)</f>
        <v>1.25</v>
      </c>
      <c r="AI20" s="85">
        <f>+SUMIFS('isejimas is darbo'!M$5:M$77,'isejimas is darbo'!$C$5:$C$77,'paklausa ir pasiula'!$B20)*IF($E20&gt;1,$E20,1)</f>
        <v>1.25</v>
      </c>
      <c r="AJ20" s="85">
        <f>+$C20-F20-SUM($P20:P20)-SUM($Z20:Z20)</f>
        <v>-0.99150528305127317</v>
      </c>
      <c r="AK20" s="85">
        <f>+$C20-G20-SUM($P20:Q20)-SUM($Z20:AA20)</f>
        <v>-2.5752110863881477</v>
      </c>
      <c r="AL20" s="85">
        <f>+$C20-H20-SUM($P20:R20)-SUM($Z20:AB20)</f>
        <v>-4.1868232659706122</v>
      </c>
      <c r="AM20" s="85">
        <f>+$C20-I20-SUM($P20:S20)-SUM($Z20:AC20)</f>
        <v>-5.8067630870914186</v>
      </c>
      <c r="AN20" s="85">
        <f>+$C20-J20-SUM($P20:T20)-SUM($Z20:AD20)</f>
        <v>-7.5210989971892603</v>
      </c>
      <c r="AO20" s="85">
        <f>+$C20-K20-SUM($P20:U20)-SUM($Z20:AE20)</f>
        <v>-9.2579017517973199</v>
      </c>
      <c r="AP20" s="85">
        <f>+$C20-L20-SUM($P20:V20)-SUM($Z20:AF20)</f>
        <v>-11.051363143782369</v>
      </c>
      <c r="AQ20" s="85">
        <f>+$C20-M20-SUM($P20:W20)-SUM($Z20:AG20)</f>
        <v>-12.89875529215924</v>
      </c>
      <c r="AR20" s="85">
        <f>+$C20-N20-SUM($P20:X20)-SUM($Z20:AH20)</f>
        <v>-14.775869410426244</v>
      </c>
      <c r="AS20" s="85">
        <f>+$C20-O20-SUM($P20:Y20)-SUM($Z20:AI20)</f>
        <v>-16.632739761139241</v>
      </c>
      <c r="AT20" s="85">
        <f>(SUMIFS('nauji absolventai I pakopa'!B$75:B$82,'nauji absolventai I pakopa'!$A$75:$A$82,'paklausa ir pasiula'!$B20)+SUMIFS('nauji absolventai rezidentura'!B$641:B$706,'nauji absolventai rezidentura'!$A$641:$A$706,'paklausa ir pasiula'!$B20))*IF($E20&gt;1,$E20,1)</f>
        <v>1.875</v>
      </c>
      <c r="AU20" s="85">
        <f>(SUMIFS('nauji absolventai I pakopa'!C$75:C$82,'nauji absolventai I pakopa'!$A$75:$A$82,'paklausa ir pasiula'!$B20)+SUMIFS('nauji absolventai rezidentura'!C$641:C$706,'nauji absolventai rezidentura'!$A$641:$A$706,'paklausa ir pasiula'!$B20))*IF($E20&gt;1,$E20,1)</f>
        <v>1.875</v>
      </c>
      <c r="AV20" s="85">
        <f>(SUMIFS('nauji absolventai I pakopa'!D$75:D$82,'nauji absolventai I pakopa'!$A$75:$A$82,'paklausa ir pasiula'!$B20)+SUMIFS('nauji absolventai rezidentura'!D$641:D$706,'nauji absolventai rezidentura'!$A$641:$A$706,'paklausa ir pasiula'!$B20))*IF($E20&gt;1,$E20,1)</f>
        <v>1.25</v>
      </c>
      <c r="AW20" s="85">
        <f>(SUMIFS('nauji absolventai I pakopa'!E$75:E$82,'nauji absolventai I pakopa'!$A$75:$A$82,'paklausa ir pasiula'!$B20)+SUMIFS('nauji absolventai rezidentura'!E$641:E$706,'nauji absolventai rezidentura'!$A$641:$A$706,'paklausa ir pasiula'!$B20))*IF($E20&gt;1,$E20,1)</f>
        <v>0.625</v>
      </c>
      <c r="AX20" s="85">
        <f>(SUMIFS('nauji absolventai I pakopa'!F$75:F$82,'nauji absolventai I pakopa'!$A$75:$A$82,'paklausa ir pasiula'!$B20)+SUMIFS('nauji absolventai rezidentura'!F$641:F$706,'nauji absolventai rezidentura'!$A$641:$A$706,'paklausa ir pasiula'!$B20))*IF($E20&gt;1,$E20,1)</f>
        <v>1.25</v>
      </c>
      <c r="AY20" s="85">
        <f>(SUMIFS('nauji absolventai I pakopa'!G$75:G$82,'nauji absolventai I pakopa'!$A$75:$A$82,'paklausa ir pasiula'!$B20)+SUMIFS('nauji absolventai rezidentura'!G$641:G$706,'nauji absolventai rezidentura'!$A$641:$A$706,'paklausa ir pasiula'!$B20))*IF($E20&gt;1,$E20,1)</f>
        <v>0.625</v>
      </c>
      <c r="AZ20" s="85">
        <f>(SUMIFS('nauji absolventai I pakopa'!H$75:H$82,'nauji absolventai I pakopa'!$A$75:$A$82,'paklausa ir pasiula'!$B20)+SUMIFS('nauji absolventai rezidentura'!H$641:H$706,'nauji absolventai rezidentura'!$A$641:$A$706,'paklausa ir pasiula'!$B20))*IF($E20&gt;1,$E20,1)</f>
        <v>0.625</v>
      </c>
      <c r="BA20" s="85">
        <f>(SUMIFS('nauji absolventai I pakopa'!I$75:I$82,'nauji absolventai I pakopa'!$A$75:$A$82,'paklausa ir pasiula'!$B20)+SUMIFS('nauji absolventai rezidentura'!I$641:I$706,'nauji absolventai rezidentura'!$A$641:$A$706,'paklausa ir pasiula'!$B20))*IF($E20&gt;1,$E20,1)</f>
        <v>0.625</v>
      </c>
      <c r="BB20" s="85">
        <f>(SUMIFS('nauji absolventai I pakopa'!J$75:J$82,'nauji absolventai I pakopa'!$A$75:$A$82,'paklausa ir pasiula'!$B20)+SUMIFS('nauji absolventai rezidentura'!J$641:J$706,'nauji absolventai rezidentura'!$A$641:$A$706,'paklausa ir pasiula'!$B20))*IF($E20&gt;1,$E20,1)</f>
        <v>0.625</v>
      </c>
      <c r="BC20" s="85">
        <f>(SUMIFS('nauji absolventai I pakopa'!K$75:K$82,'nauji absolventai I pakopa'!$A$75:$A$82,'paklausa ir pasiula'!$B20)+SUMIFS('nauji absolventai rezidentura'!K$641:K$706,'nauji absolventai rezidentura'!$A$641:$A$706,'paklausa ir pasiula'!$B20))*IF($E20&gt;1,$E20,1)</f>
        <v>0.625</v>
      </c>
      <c r="BD20" s="85">
        <f>+SUMIFS('nauji (ne absol)'!C$4:C$76,'nauji (ne absol)'!$B$4:$B$76,'paklausa ir pasiula'!$B20)*IF($E20&gt;1,$E20,1)</f>
        <v>0.625</v>
      </c>
      <c r="BE20" s="85">
        <f>+SUMIFS('nauji (ne absol)'!D$4:D$76,'nauji (ne absol)'!$B$4:$B$76,'paklausa ir pasiula'!$B20)*IF($E20&gt;1,$E20,1)</f>
        <v>0.625</v>
      </c>
      <c r="BF20" s="85">
        <f>+SUMIFS('nauji (ne absol)'!E$4:E$76,'nauji (ne absol)'!$B$4:$B$76,'paklausa ir pasiula'!$B20)*IF($E20&gt;1,$E20,1)</f>
        <v>0.625</v>
      </c>
      <c r="BG20" s="85">
        <f>+SUMIFS('nauji (ne absol)'!F$4:F$76,'nauji (ne absol)'!$B$4:$B$76,'paklausa ir pasiula'!$B20)*IF($E20&gt;1,$E20,1)</f>
        <v>0.625</v>
      </c>
      <c r="BH20" s="85">
        <f>+SUMIFS('nauji (ne absol)'!G$4:G$76,'nauji (ne absol)'!$B$4:$B$76,'paklausa ir pasiula'!$B20)*IF($E20&gt;1,$E20,1)</f>
        <v>0.625</v>
      </c>
      <c r="BI20" s="85">
        <f>+SUMIFS('nauji (ne absol)'!H$4:H$76,'nauji (ne absol)'!$B$4:$B$76,'paklausa ir pasiula'!$B20)*IF($E20&gt;1,$E20,1)</f>
        <v>0.625</v>
      </c>
      <c r="BJ20" s="85">
        <f>+SUMIFS('nauji (ne absol)'!I$4:I$76,'nauji (ne absol)'!$B$4:$B$76,'paklausa ir pasiula'!$B20)*IF($E20&gt;1,$E20,1)</f>
        <v>0.625</v>
      </c>
      <c r="BK20" s="85">
        <f>+SUMIFS('nauji (ne absol)'!J$4:J$76,'nauji (ne absol)'!$B$4:$B$76,'paklausa ir pasiula'!$B20)*IF($E20&gt;1,$E20,1)</f>
        <v>0.625</v>
      </c>
      <c r="BL20" s="85">
        <f>+SUMIFS('nauji (ne absol)'!K$4:K$76,'nauji (ne absol)'!$B$4:$B$76,'paklausa ir pasiula'!$B20)*IF($E20&gt;1,$E20,1)</f>
        <v>0.625</v>
      </c>
      <c r="BM20" s="85">
        <f>+SUMIFS('nauji (ne absol)'!L$4:L$76,'nauji (ne absol)'!$B$4:$B$76,'paklausa ir pasiula'!$B20)*IF($E20&gt;1,$E20,1)</f>
        <v>0.625</v>
      </c>
      <c r="BN20" s="85">
        <f>+AJ20+SUM($AT20:AT20)+SUM($BD20:BD20)</f>
        <v>1.5084947169487268</v>
      </c>
      <c r="BO20" s="85">
        <f>+AK20+SUM($AT20:AU20)+SUM($BD20:BE20)</f>
        <v>2.4247889136118523</v>
      </c>
      <c r="BP20" s="85">
        <f>+AL20+SUM($AT20:AV20)+SUM($BD20:BF20)</f>
        <v>2.6881767340293878</v>
      </c>
      <c r="BQ20" s="85">
        <f>+AM20+SUM($AT20:AW20)+SUM($BD20:BG20)</f>
        <v>2.3182369129085814</v>
      </c>
      <c r="BR20" s="85">
        <f>+AN20+SUM($AT20:AX20)+SUM($BD20:BH20)</f>
        <v>2.4789010028107397</v>
      </c>
      <c r="BS20" s="85">
        <f>+AO20+SUM($AT20:AY20)+SUM($BD20:BI20)</f>
        <v>1.9920982482026801</v>
      </c>
      <c r="BT20" s="85">
        <f>+AP20+SUM($AT20:AZ20)+SUM($BD20:BJ20)</f>
        <v>1.4486368562176306</v>
      </c>
      <c r="BU20" s="85">
        <f>+AQ20+SUM($AT20:BA20)+SUM($BD20:BK20)</f>
        <v>0.85124470784075967</v>
      </c>
      <c r="BV20" s="85">
        <f>+AR20+SUM($AT20:BB20)+SUM($BD20:BL20)</f>
        <v>0.22413058957375576</v>
      </c>
      <c r="BW20" s="85">
        <f>+AS20+SUM($AT20:BC20)+SUM($BD20:BM20)</f>
        <v>-0.38273976113924135</v>
      </c>
    </row>
    <row r="21" spans="1:75" s="55" customFormat="1">
      <c r="A21" s="55" t="s">
        <v>75</v>
      </c>
      <c r="B21" s="87" t="s">
        <v>43</v>
      </c>
      <c r="C21" s="85">
        <v>111.49999999999999</v>
      </c>
      <c r="D21" s="85">
        <f>+IF('realus poreikis 2020'!$D$1=1,'realus poreikis 2020'!H33,IF('realus poreikis 2020'!$D$1=2,'realus poreikis 2020'!I33,'realus poreikis 2020'!J33))*IF($E21&gt;1,E21,1)</f>
        <v>115.49999999999999</v>
      </c>
      <c r="E21" s="57">
        <f>+'darbo kruvis'!F23</f>
        <v>1</v>
      </c>
      <c r="F21" s="85">
        <f>+$D21*'pletros poreikis'!E27*IF($E21&gt;1,$E21,1)</f>
        <v>113.47959301632635</v>
      </c>
      <c r="G21" s="85">
        <f>+$D21*'pletros poreikis'!F27*IF($E21&gt;1,$E21,1)</f>
        <v>113.84868628074898</v>
      </c>
      <c r="H21" s="85">
        <f>+$D21*'pletros poreikis'!G27*IF($E21&gt;1,$E21,1)</f>
        <v>114.20601155075684</v>
      </c>
      <c r="I21" s="85">
        <f>+$D21*'pletros poreikis'!H27*IF($E21&gt;1,$E21,1)</f>
        <v>114.55156882634995</v>
      </c>
      <c r="J21" s="85">
        <f>+$D21*'pletros poreikis'!I27*IF($E21&gt;1,$E21,1)</f>
        <v>114.88535810752829</v>
      </c>
      <c r="K21" s="85">
        <f>+$D21*'pletros poreikis'!J27*IF($E21&gt;1,$E21,1)</f>
        <v>115.20737939429189</v>
      </c>
      <c r="L21" s="85">
        <f>+$D21*'pletros poreikis'!K27*IF($E21&gt;1,$E21,1)</f>
        <v>115.51763268664071</v>
      </c>
      <c r="M21" s="85">
        <f>+$D21*'pletros poreikis'!L27*IF($E21&gt;1,$E21,1)</f>
        <v>115.8161179845748</v>
      </c>
      <c r="N21" s="85">
        <f>+$D21*'pletros poreikis'!M27*IF($E21&gt;1,$E21,1)</f>
        <v>116.10283528809407</v>
      </c>
      <c r="O21" s="85">
        <f>+$D21*'pletros poreikis'!N27*IF($E21&gt;1,$E21,1)</f>
        <v>116.37778459719861</v>
      </c>
      <c r="P21" s="85">
        <f>+SUMIFS('isejimas i pensija'!D$5:D$77,'isejimas i pensija'!$C$5:$C$77,'paklausa ir pasiula'!$B21)*IF($E21&gt;1,$E21,1)</f>
        <v>1.7132199484511328</v>
      </c>
      <c r="Q21" s="85">
        <f>+SUMIFS('isejimas i pensija'!E$5:E$77,'isejimas i pensija'!$C$5:$C$77,'paklausa ir pasiula'!$B21)*IF($E21&gt;1,$E21,1)</f>
        <v>1.8155775851556766</v>
      </c>
      <c r="R21" s="85">
        <f>+SUMIFS('isejimas i pensija'!F$5:F$77,'isejimas i pensija'!$C$5:$C$77,'paklausa ir pasiula'!$B21)*IF($E21&gt;1,$E21,1)</f>
        <v>2.0278520562308757</v>
      </c>
      <c r="S21" s="85">
        <f>+SUMIFS('isejimas i pensija'!G$5:G$77,'isejimas i pensija'!$C$5:$C$77,'paklausa ir pasiula'!$B21)*IF($E21&gt;1,$E21,1)</f>
        <v>1.9847123588160716</v>
      </c>
      <c r="T21" s="85">
        <f>+SUMIFS('isejimas i pensija'!H$5:H$77,'isejimas i pensija'!$C$5:$C$77,'paklausa ir pasiula'!$B21)*IF($E21&gt;1,$E21,1)</f>
        <v>2.2712327714754714</v>
      </c>
      <c r="U21" s="85">
        <f>+SUMIFS('isejimas i pensija'!I$5:I$77,'isejimas i pensija'!$C$5:$C$77,'paklausa ir pasiula'!$B21)*IF($E21&gt;1,$E21,1)</f>
        <v>2.1738861043808595</v>
      </c>
      <c r="V21" s="85">
        <f>+SUMIFS('isejimas i pensija'!J$5:J$77,'isejimas i pensija'!$C$5:$C$77,'paklausa ir pasiula'!$B21)*IF($E21&gt;1,$E21,1)</f>
        <v>2.4736064708977703</v>
      </c>
      <c r="W21" s="85">
        <f>+SUMIFS('isejimas i pensija'!K$5:K$77,'isejimas i pensija'!$C$5:$C$77,'paklausa ir pasiula'!$B21)*IF($E21&gt;1,$E21,1)</f>
        <v>2.5450814409370324</v>
      </c>
      <c r="X21" s="85">
        <f>+SUMIFS('isejimas i pensija'!L$5:L$77,'isejimas i pensija'!$C$5:$C$77,'paklausa ir pasiula'!$B21)*IF($E21&gt;1,$E21,1)</f>
        <v>2.8931833713610855</v>
      </c>
      <c r="Y21" s="85">
        <f>+SUMIFS('isejimas i pensija'!M$5:M$77,'isejimas i pensija'!$C$5:$C$77,'paklausa ir pasiula'!$B21)*IF($E21&gt;1,$E21,1)</f>
        <v>3.0704234898516627</v>
      </c>
      <c r="Z21" s="85">
        <f>+SUMIFS('isejimas is darbo'!D$5:D$77,'isejimas is darbo'!$C$5:$C$77,'paklausa ir pasiula'!$B21)*IF($E21&gt;1,$E21,1)</f>
        <v>1.2083333333333333</v>
      </c>
      <c r="AA21" s="85">
        <f>+SUMIFS('isejimas is darbo'!E$5:E$77,'isejimas is darbo'!$C$5:$C$77,'paklausa ir pasiula'!$B21)*IF($E21&gt;1,$E21,1)</f>
        <v>1.2083333333333333</v>
      </c>
      <c r="AB21" s="85">
        <f>+SUMIFS('isejimas is darbo'!F$5:F$77,'isejimas is darbo'!$C$5:$C$77,'paklausa ir pasiula'!$B21)*IF($E21&gt;1,$E21,1)</f>
        <v>1.2083333333333333</v>
      </c>
      <c r="AC21" s="85">
        <f>+SUMIFS('isejimas is darbo'!G$5:G$77,'isejimas is darbo'!$C$5:$C$77,'paklausa ir pasiula'!$B21)*IF($E21&gt;1,$E21,1)</f>
        <v>1.2083333333333333</v>
      </c>
      <c r="AD21" s="85">
        <f>+SUMIFS('isejimas is darbo'!H$5:H$77,'isejimas is darbo'!$C$5:$C$77,'paklausa ir pasiula'!$B21)*IF($E21&gt;1,$E21,1)</f>
        <v>1.2083333333333333</v>
      </c>
      <c r="AE21" s="85">
        <f>+SUMIFS('isejimas is darbo'!I$5:I$77,'isejimas is darbo'!$C$5:$C$77,'paklausa ir pasiula'!$B21)*IF($E21&gt;1,$E21,1)</f>
        <v>1.2083333333333333</v>
      </c>
      <c r="AF21" s="85">
        <f>+SUMIFS('isejimas is darbo'!J$5:J$77,'isejimas is darbo'!$C$5:$C$77,'paklausa ir pasiula'!$B21)*IF($E21&gt;1,$E21,1)</f>
        <v>1.2083333333333333</v>
      </c>
      <c r="AG21" s="85">
        <f>+SUMIFS('isejimas is darbo'!K$5:K$77,'isejimas is darbo'!$C$5:$C$77,'paklausa ir pasiula'!$B21)*IF($E21&gt;1,$E21,1)</f>
        <v>1.2083333333333333</v>
      </c>
      <c r="AH21" s="85">
        <f>+SUMIFS('isejimas is darbo'!L$5:L$77,'isejimas is darbo'!$C$5:$C$77,'paklausa ir pasiula'!$B21)*IF($E21&gt;1,$E21,1)</f>
        <v>1.2083333333333333</v>
      </c>
      <c r="AI21" s="85">
        <f>+SUMIFS('isejimas is darbo'!M$5:M$77,'isejimas is darbo'!$C$5:$C$77,'paklausa ir pasiula'!$B21)*IF($E21&gt;1,$E21,1)</f>
        <v>1.2083333333333333</v>
      </c>
      <c r="AJ21" s="85">
        <f>+$C21-F21-SUM($P21:P21)-SUM($Z21:Z21)</f>
        <v>-4.9011462981108282</v>
      </c>
      <c r="AK21" s="85">
        <f>+$C21-G21-SUM($P21:Q21)-SUM($Z21:AA21)</f>
        <v>-8.2941504810224682</v>
      </c>
      <c r="AL21" s="85">
        <f>+$C21-H21-SUM($P21:R21)-SUM($Z21:AB21)</f>
        <v>-11.88766114059454</v>
      </c>
      <c r="AM21" s="85">
        <f>+$C21-I21-SUM($P21:S21)-SUM($Z21:AC21)</f>
        <v>-15.426264108337055</v>
      </c>
      <c r="AN21" s="85">
        <f>+$C21-J21-SUM($P21:T21)-SUM($Z21:AD21)</f>
        <v>-19.239619494324199</v>
      </c>
      <c r="AO21" s="85">
        <f>+$C21-K21-SUM($P21:U21)-SUM($Z21:AE21)</f>
        <v>-22.943860218801991</v>
      </c>
      <c r="AP21" s="85">
        <f>+$C21-L21-SUM($P21:V21)-SUM($Z21:AF21)</f>
        <v>-26.936053315381915</v>
      </c>
      <c r="AQ21" s="85">
        <f>+$C21-M21-SUM($P21:W21)-SUM($Z21:AG21)</f>
        <v>-30.987953387586373</v>
      </c>
      <c r="AR21" s="85">
        <f>+$C21-N21-SUM($P21:X21)-SUM($Z21:AH21)</f>
        <v>-35.376187395800059</v>
      </c>
      <c r="AS21" s="85">
        <f>+$C21-O21-SUM($P21:Y21)-SUM($Z21:AI21)</f>
        <v>-39.9298935280896</v>
      </c>
      <c r="AT21" s="85">
        <f>(SUMIFS('nauji absolventai I pakopa'!B$75:B$82,'nauji absolventai I pakopa'!$A$75:$A$82,'paklausa ir pasiula'!$B21)+SUMIFS('nauji absolventai rezidentura'!B$641:B$706,'nauji absolventai rezidentura'!$A$641:$A$706,'paklausa ir pasiula'!$B21))*IF($E21&gt;1,$E21,1)</f>
        <v>3.3633333333333333</v>
      </c>
      <c r="AU21" s="85">
        <f>(SUMIFS('nauji absolventai I pakopa'!C$75:C$82,'nauji absolventai I pakopa'!$A$75:$A$82,'paklausa ir pasiula'!$B21)+SUMIFS('nauji absolventai rezidentura'!C$641:C$706,'nauji absolventai rezidentura'!$A$641:$A$706,'paklausa ir pasiula'!$B21))*IF($E21&gt;1,$E21,1)</f>
        <v>1.2366666666666668</v>
      </c>
      <c r="AV21" s="85">
        <f>(SUMIFS('nauji absolventai I pakopa'!D$75:D$82,'nauji absolventai I pakopa'!$A$75:$A$82,'paklausa ir pasiula'!$B21)+SUMIFS('nauji absolventai rezidentura'!D$641:D$706,'nauji absolventai rezidentura'!$A$641:$A$706,'paklausa ir pasiula'!$B21))*IF($E21&gt;1,$E21,1)</f>
        <v>2.1877777777777774</v>
      </c>
      <c r="AW21" s="85">
        <f>(SUMIFS('nauji absolventai I pakopa'!E$75:E$82,'nauji absolventai I pakopa'!$A$75:$A$82,'paklausa ir pasiula'!$B21)+SUMIFS('nauji absolventai rezidentura'!E$641:E$706,'nauji absolventai rezidentura'!$A$641:$A$706,'paklausa ir pasiula'!$B21))*IF($E21&gt;1,$E21,1)</f>
        <v>2.454444444444444</v>
      </c>
      <c r="AX21" s="85">
        <f>(SUMIFS('nauji absolventai I pakopa'!F$75:F$82,'nauji absolventai I pakopa'!$A$75:$A$82,'paklausa ir pasiula'!$B21)+SUMIFS('nauji absolventai rezidentura'!F$641:F$706,'nauji absolventai rezidentura'!$A$641:$A$706,'paklausa ir pasiula'!$B21))*IF($E21&gt;1,$E21,1)</f>
        <v>4.9344444444444449</v>
      </c>
      <c r="AY21" s="85">
        <f>(SUMIFS('nauji absolventai I pakopa'!G$75:G$82,'nauji absolventai I pakopa'!$A$75:$A$82,'paklausa ir pasiula'!$B21)+SUMIFS('nauji absolventai rezidentura'!G$641:G$706,'nauji absolventai rezidentura'!$A$641:$A$706,'paklausa ir pasiula'!$B21))*IF($E21&gt;1,$E21,1)</f>
        <v>5.4677777777777781</v>
      </c>
      <c r="AZ21" s="85">
        <f>(SUMIFS('nauji absolventai I pakopa'!H$75:H$82,'nauji absolventai I pakopa'!$A$75:$A$82,'paklausa ir pasiula'!$B21)+SUMIFS('nauji absolventai rezidentura'!H$641:H$706,'nauji absolventai rezidentura'!$A$641:$A$706,'paklausa ir pasiula'!$B21))*IF($E21&gt;1,$E21,1)</f>
        <v>5.4677777777777781</v>
      </c>
      <c r="BA21" s="85">
        <f>(SUMIFS('nauji absolventai I pakopa'!I$75:I$82,'nauji absolventai I pakopa'!$A$75:$A$82,'paklausa ir pasiula'!$B21)+SUMIFS('nauji absolventai rezidentura'!I$641:I$706,'nauji absolventai rezidentura'!$A$641:$A$706,'paklausa ir pasiula'!$B21))*IF($E21&gt;1,$E21,1)</f>
        <v>5.4677777777777781</v>
      </c>
      <c r="BB21" s="85">
        <f>(SUMIFS('nauji absolventai I pakopa'!J$75:J$82,'nauji absolventai I pakopa'!$A$75:$A$82,'paklausa ir pasiula'!$B21)+SUMIFS('nauji absolventai rezidentura'!J$641:J$706,'nauji absolventai rezidentura'!$A$641:$A$706,'paklausa ir pasiula'!$B21))*IF($E21&gt;1,$E21,1)</f>
        <v>5.4677777777777781</v>
      </c>
      <c r="BC21" s="85">
        <f>(SUMIFS('nauji absolventai I pakopa'!K$75:K$82,'nauji absolventai I pakopa'!$A$75:$A$82,'paklausa ir pasiula'!$B21)+SUMIFS('nauji absolventai rezidentura'!K$641:K$706,'nauji absolventai rezidentura'!$A$641:$A$706,'paklausa ir pasiula'!$B21))*IF($E21&gt;1,$E21,1)</f>
        <v>5.4677777777777781</v>
      </c>
      <c r="BD21" s="85">
        <f>+SUMIFS('nauji (ne absol)'!C$4:C$76,'nauji (ne absol)'!$B$4:$B$76,'paklausa ir pasiula'!$B21)*IF($E21&gt;1,$E21,1)</f>
        <v>2.625</v>
      </c>
      <c r="BE21" s="85">
        <f>+SUMIFS('nauji (ne absol)'!D$4:D$76,'nauji (ne absol)'!$B$4:$B$76,'paklausa ir pasiula'!$B21)*IF($E21&gt;1,$E21,1)</f>
        <v>2.625</v>
      </c>
      <c r="BF21" s="85">
        <f>+SUMIFS('nauji (ne absol)'!E$4:E$76,'nauji (ne absol)'!$B$4:$B$76,'paklausa ir pasiula'!$B21)*IF($E21&gt;1,$E21,1)</f>
        <v>2.625</v>
      </c>
      <c r="BG21" s="85">
        <f>+SUMIFS('nauji (ne absol)'!F$4:F$76,'nauji (ne absol)'!$B$4:$B$76,'paklausa ir pasiula'!$B21)*IF($E21&gt;1,$E21,1)</f>
        <v>2.625</v>
      </c>
      <c r="BH21" s="85">
        <f>+SUMIFS('nauji (ne absol)'!G$4:G$76,'nauji (ne absol)'!$B$4:$B$76,'paklausa ir pasiula'!$B21)*IF($E21&gt;1,$E21,1)</f>
        <v>2.625</v>
      </c>
      <c r="BI21" s="85">
        <f>+SUMIFS('nauji (ne absol)'!H$4:H$76,'nauji (ne absol)'!$B$4:$B$76,'paklausa ir pasiula'!$B21)*IF($E21&gt;1,$E21,1)</f>
        <v>2.625</v>
      </c>
      <c r="BJ21" s="85">
        <f>+SUMIFS('nauji (ne absol)'!I$4:I$76,'nauji (ne absol)'!$B$4:$B$76,'paklausa ir pasiula'!$B21)*IF($E21&gt;1,$E21,1)</f>
        <v>2.625</v>
      </c>
      <c r="BK21" s="85">
        <f>+SUMIFS('nauji (ne absol)'!J$4:J$76,'nauji (ne absol)'!$B$4:$B$76,'paklausa ir pasiula'!$B21)*IF($E21&gt;1,$E21,1)</f>
        <v>2.625</v>
      </c>
      <c r="BL21" s="85">
        <f>+SUMIFS('nauji (ne absol)'!K$4:K$76,'nauji (ne absol)'!$B$4:$B$76,'paklausa ir pasiula'!$B21)*IF($E21&gt;1,$E21,1)</f>
        <v>2.625</v>
      </c>
      <c r="BM21" s="85">
        <f>+SUMIFS('nauji (ne absol)'!L$4:L$76,'nauji (ne absol)'!$B$4:$B$76,'paklausa ir pasiula'!$B21)*IF($E21&gt;1,$E21,1)</f>
        <v>2.625</v>
      </c>
      <c r="BN21" s="85">
        <f>+AJ21+SUM($AT21:AT21)+SUM($BD21:BD21)</f>
        <v>1.087187035222505</v>
      </c>
      <c r="BO21" s="85">
        <f>+AK21+SUM($AT21:AU21)+SUM($BD21:BE21)</f>
        <v>1.5558495189775314</v>
      </c>
      <c r="BP21" s="85">
        <f>+AL21+SUM($AT21:AV21)+SUM($BD21:BF21)</f>
        <v>2.7751166371832365</v>
      </c>
      <c r="BQ21" s="85">
        <f>+AM21+SUM($AT21:AW21)+SUM($BD21:BG21)</f>
        <v>4.3159581138851664</v>
      </c>
      <c r="BR21" s="85">
        <f>+AN21+SUM($AT21:AX21)+SUM($BD21:BH21)</f>
        <v>8.0620471723424671</v>
      </c>
      <c r="BS21" s="85">
        <f>+AO21+SUM($AT21:AY21)+SUM($BD21:BI21)</f>
        <v>12.450584225642455</v>
      </c>
      <c r="BT21" s="85">
        <f>+AP21+SUM($AT21:AZ21)+SUM($BD21:BJ21)</f>
        <v>16.551168906840307</v>
      </c>
      <c r="BU21" s="85">
        <f>+AQ21+SUM($AT21:BA21)+SUM($BD21:BK21)</f>
        <v>20.592046612413625</v>
      </c>
      <c r="BV21" s="85">
        <f>+AR21+SUM($AT21:BB21)+SUM($BD21:BL21)</f>
        <v>24.296590381977715</v>
      </c>
      <c r="BW21" s="85">
        <f>+AS21+SUM($AT21:BC21)+SUM($BD21:BM21)</f>
        <v>27.835662027465951</v>
      </c>
    </row>
    <row r="22" spans="1:75" s="55" customFormat="1">
      <c r="A22" s="55" t="s">
        <v>75</v>
      </c>
      <c r="B22" s="87" t="s">
        <v>36</v>
      </c>
      <c r="C22" s="85">
        <v>111.49999999999997</v>
      </c>
      <c r="D22" s="85">
        <f>+IF('realus poreikis 2020'!$D$1=1,'realus poreikis 2020'!H34,IF('realus poreikis 2020'!$D$1=2,'realus poreikis 2020'!I34,'realus poreikis 2020'!J34))*IF($E22&gt;1,E22,1)</f>
        <v>112.49999999999997</v>
      </c>
      <c r="E22" s="57">
        <f>+'darbo kruvis'!F24</f>
        <v>1</v>
      </c>
      <c r="F22" s="85">
        <f>+$D22*'pletros poreikis'!E28*IF($E22&gt;1,$E22,1)</f>
        <v>110.24377881330949</v>
      </c>
      <c r="G22" s="85">
        <f>+$D22*'pletros poreikis'!F28*IF($E22&gt;1,$E22,1)</f>
        <v>110.50371290769363</v>
      </c>
      <c r="H22" s="85">
        <f>+$D22*'pletros poreikis'!G28*IF($E22&gt;1,$E22,1)</f>
        <v>110.75044722160298</v>
      </c>
      <c r="I22" s="85">
        <f>+$D22*'pletros poreikis'!H28*IF($E22&gt;1,$E22,1)</f>
        <v>110.98398175503755</v>
      </c>
      <c r="J22" s="85">
        <f>+$D22*'pletros poreikis'!I28*IF($E22&gt;1,$E22,1)</f>
        <v>111.20431650799728</v>
      </c>
      <c r="K22" s="85">
        <f>+$D22*'pletros poreikis'!J28*IF($E22&gt;1,$E22,1)</f>
        <v>111.41145148048224</v>
      </c>
      <c r="L22" s="85">
        <f>+$D22*'pletros poreikis'!K28*IF($E22&gt;1,$E22,1)</f>
        <v>111.60538667249244</v>
      </c>
      <c r="M22" s="85">
        <f>+$D22*'pletros poreikis'!L28*IF($E22&gt;1,$E22,1)</f>
        <v>111.78612208402782</v>
      </c>
      <c r="N22" s="85">
        <f>+$D22*'pletros poreikis'!M28*IF($E22&gt;1,$E22,1)</f>
        <v>111.9536577150884</v>
      </c>
      <c r="O22" s="85">
        <f>+$D22*'pletros poreikis'!N28*IF($E22&gt;1,$E22,1)</f>
        <v>112.10799356567421</v>
      </c>
      <c r="P22" s="85">
        <f>+SUMIFS('isejimas i pensija'!D$5:D$77,'isejimas i pensija'!$C$5:$C$77,'paklausa ir pasiula'!$B22)*IF($E22&gt;1,$E22,1)</f>
        <v>2.0718250959639302</v>
      </c>
      <c r="Q22" s="85">
        <f>+SUMIFS('isejimas i pensija'!E$5:E$77,'isejimas i pensija'!$C$5:$C$77,'paklausa ir pasiula'!$B22)*IF($E22&gt;1,$E22,1)</f>
        <v>2.5605945022468259</v>
      </c>
      <c r="R22" s="85">
        <f>+SUMIFS('isejimas i pensija'!F$5:F$77,'isejimas i pensija'!$C$5:$C$77,'paklausa ir pasiula'!$B22)*IF($E22&gt;1,$E22,1)</f>
        <v>3.1517230759389125</v>
      </c>
      <c r="S22" s="85">
        <f>+SUMIFS('isejimas i pensija'!G$5:G$77,'isejimas i pensija'!$C$5:$C$77,'paklausa ir pasiula'!$B22)*IF($E22&gt;1,$E22,1)</f>
        <v>3.1184587890197313</v>
      </c>
      <c r="T22" s="85">
        <f>+SUMIFS('isejimas i pensija'!H$5:H$77,'isejimas i pensija'!$C$5:$C$77,'paklausa ir pasiula'!$B22)*IF($E22&gt;1,$E22,1)</f>
        <v>3.1178945515349912</v>
      </c>
      <c r="U22" s="85">
        <f>+SUMIFS('isejimas i pensija'!I$5:I$77,'isejimas i pensija'!$C$5:$C$77,'paklausa ir pasiula'!$B22)*IF($E22&gt;1,$E22,1)</f>
        <v>3.5214206915525961</v>
      </c>
      <c r="V22" s="85">
        <f>+SUMIFS('isejimas i pensija'!J$5:J$77,'isejimas i pensija'!$C$5:$C$77,'paklausa ir pasiula'!$B22)*IF($E22&gt;1,$E22,1)</f>
        <v>3.7712328314669965</v>
      </c>
      <c r="W22" s="85">
        <f>+SUMIFS('isejimas i pensija'!K$5:K$77,'isejimas i pensija'!$C$5:$C$77,'paklausa ir pasiula'!$B22)*IF($E22&gt;1,$E22,1)</f>
        <v>3.9618328341885887</v>
      </c>
      <c r="X22" s="85">
        <f>+SUMIFS('isejimas i pensija'!L$5:L$77,'isejimas i pensija'!$C$5:$C$77,'paklausa ir pasiula'!$B22)*IF($E22&gt;1,$E22,1)</f>
        <v>4.2883943184118349</v>
      </c>
      <c r="Y22" s="85">
        <f>+SUMIFS('isejimas i pensija'!M$5:M$77,'isejimas i pensija'!$C$5:$C$77,'paklausa ir pasiula'!$B22)*IF($E22&gt;1,$E22,1)</f>
        <v>4.5392420602050194</v>
      </c>
      <c r="Z22" s="85">
        <f>+SUMIFS('isejimas is darbo'!D$5:D$77,'isejimas is darbo'!$C$5:$C$77,'paklausa ir pasiula'!$B22)*IF($E22&gt;1,$E22,1)</f>
        <v>1.8333333333333335</v>
      </c>
      <c r="AA22" s="85">
        <f>+SUMIFS('isejimas is darbo'!E$5:E$77,'isejimas is darbo'!$C$5:$C$77,'paklausa ir pasiula'!$B22)*IF($E22&gt;1,$E22,1)</f>
        <v>1.8333333333333335</v>
      </c>
      <c r="AB22" s="85">
        <f>+SUMIFS('isejimas is darbo'!F$5:F$77,'isejimas is darbo'!$C$5:$C$77,'paklausa ir pasiula'!$B22)*IF($E22&gt;1,$E22,1)</f>
        <v>1.8333333333333335</v>
      </c>
      <c r="AC22" s="85">
        <f>+SUMIFS('isejimas is darbo'!G$5:G$77,'isejimas is darbo'!$C$5:$C$77,'paklausa ir pasiula'!$B22)*IF($E22&gt;1,$E22,1)</f>
        <v>1.8333333333333335</v>
      </c>
      <c r="AD22" s="85">
        <f>+SUMIFS('isejimas is darbo'!H$5:H$77,'isejimas is darbo'!$C$5:$C$77,'paklausa ir pasiula'!$B22)*IF($E22&gt;1,$E22,1)</f>
        <v>1.8333333333333335</v>
      </c>
      <c r="AE22" s="85">
        <f>+SUMIFS('isejimas is darbo'!I$5:I$77,'isejimas is darbo'!$C$5:$C$77,'paklausa ir pasiula'!$B22)*IF($E22&gt;1,$E22,1)</f>
        <v>1.8333333333333335</v>
      </c>
      <c r="AF22" s="85">
        <f>+SUMIFS('isejimas is darbo'!J$5:J$77,'isejimas is darbo'!$C$5:$C$77,'paklausa ir pasiula'!$B22)*IF($E22&gt;1,$E22,1)</f>
        <v>1.8333333333333335</v>
      </c>
      <c r="AG22" s="85">
        <f>+SUMIFS('isejimas is darbo'!K$5:K$77,'isejimas is darbo'!$C$5:$C$77,'paklausa ir pasiula'!$B22)*IF($E22&gt;1,$E22,1)</f>
        <v>1.8333333333333335</v>
      </c>
      <c r="AH22" s="85">
        <f>+SUMIFS('isejimas is darbo'!L$5:L$77,'isejimas is darbo'!$C$5:$C$77,'paklausa ir pasiula'!$B22)*IF($E22&gt;1,$E22,1)</f>
        <v>1.8333333333333335</v>
      </c>
      <c r="AI22" s="85">
        <f>+SUMIFS('isejimas is darbo'!M$5:M$77,'isejimas is darbo'!$C$5:$C$77,'paklausa ir pasiula'!$B22)*IF($E22&gt;1,$E22,1)</f>
        <v>1.8333333333333335</v>
      </c>
      <c r="AJ22" s="85">
        <f>+$C22-F22-SUM($P22:P22)-SUM($Z22:Z22)</f>
        <v>-2.6489372426067819</v>
      </c>
      <c r="AK22" s="85">
        <f>+$C22-G22-SUM($P22:Q22)-SUM($Z22:AA22)</f>
        <v>-7.3027991725710768</v>
      </c>
      <c r="AL22" s="85">
        <f>+$C22-H22-SUM($P22:R22)-SUM($Z22:AB22)</f>
        <v>-12.53458989575268</v>
      </c>
      <c r="AM22" s="85">
        <f>+$C22-I22-SUM($P22:S22)-SUM($Z22:AC22)</f>
        <v>-17.719916551540308</v>
      </c>
      <c r="AN22" s="85">
        <f>+$C22-J22-SUM($P22:T22)-SUM($Z22:AD22)</f>
        <v>-22.891479189368365</v>
      </c>
      <c r="AO22" s="85">
        <f>+$C22-K22-SUM($P22:U22)-SUM($Z22:AE22)</f>
        <v>-28.453368186739262</v>
      </c>
      <c r="AP22" s="85">
        <f>+$C22-L22-SUM($P22:V22)-SUM($Z22:AF22)</f>
        <v>-34.251869543549788</v>
      </c>
      <c r="AQ22" s="85">
        <f>+$C22-M22-SUM($P22:W22)-SUM($Z22:AG22)</f>
        <v>-40.227771122607095</v>
      </c>
      <c r="AR22" s="85">
        <f>+$C22-N22-SUM($P22:X22)-SUM($Z22:AH22)</f>
        <v>-46.517034405412836</v>
      </c>
      <c r="AS22" s="85">
        <f>+$C22-O22-SUM($P22:Y22)-SUM($Z22:AI22)</f>
        <v>-53.043945649537001</v>
      </c>
      <c r="AT22" s="85">
        <f>(SUMIFS('nauji absolventai I pakopa'!B$75:B$82,'nauji absolventai I pakopa'!$A$75:$A$82,'paklausa ir pasiula'!$B22)+SUMIFS('nauji absolventai rezidentura'!B$641:B$706,'nauji absolventai rezidentura'!$A$641:$A$706,'paklausa ir pasiula'!$B22))*IF($E22&gt;1,$E22,1)</f>
        <v>0.48511904761904762</v>
      </c>
      <c r="AU22" s="85">
        <f>(SUMIFS('nauji absolventai I pakopa'!C$75:C$82,'nauji absolventai I pakopa'!$A$75:$A$82,'paklausa ir pasiula'!$B22)+SUMIFS('nauji absolventai rezidentura'!C$641:C$706,'nauji absolventai rezidentura'!$A$641:$A$706,'paklausa ir pasiula'!$B22))*IF($E22&gt;1,$E22,1)</f>
        <v>0.4375</v>
      </c>
      <c r="AV22" s="85">
        <f>(SUMIFS('nauji absolventai I pakopa'!D$75:D$82,'nauji absolventai I pakopa'!$A$75:$A$82,'paklausa ir pasiula'!$B22)+SUMIFS('nauji absolventai rezidentura'!D$641:D$706,'nauji absolventai rezidentura'!$A$641:$A$706,'paklausa ir pasiula'!$B22))*IF($E22&gt;1,$E22,1)</f>
        <v>0.4375</v>
      </c>
      <c r="AW22" s="85">
        <f>(SUMIFS('nauji absolventai I pakopa'!E$75:E$82,'nauji absolventai I pakopa'!$A$75:$A$82,'paklausa ir pasiula'!$B22)+SUMIFS('nauji absolventai rezidentura'!E$641:E$706,'nauji absolventai rezidentura'!$A$641:$A$706,'paklausa ir pasiula'!$B22))*IF($E22&gt;1,$E22,1)</f>
        <v>0.4375</v>
      </c>
      <c r="AX22" s="85">
        <f>(SUMIFS('nauji absolventai I pakopa'!F$75:F$82,'nauji absolventai I pakopa'!$A$75:$A$82,'paklausa ir pasiula'!$B22)+SUMIFS('nauji absolventai rezidentura'!F$641:F$706,'nauji absolventai rezidentura'!$A$641:$A$706,'paklausa ir pasiula'!$B22))*IF($E22&gt;1,$E22,1)</f>
        <v>0.4375</v>
      </c>
      <c r="AY22" s="85">
        <f>(SUMIFS('nauji absolventai I pakopa'!G$75:G$82,'nauji absolventai I pakopa'!$A$75:$A$82,'paklausa ir pasiula'!$B22)+SUMIFS('nauji absolventai rezidentura'!G$641:G$706,'nauji absolventai rezidentura'!$A$641:$A$706,'paklausa ir pasiula'!$B22))*IF($E22&gt;1,$E22,1)</f>
        <v>0.5357142857142857</v>
      </c>
      <c r="AZ22" s="85">
        <f>(SUMIFS('nauji absolventai I pakopa'!H$75:H$82,'nauji absolventai I pakopa'!$A$75:$A$82,'paklausa ir pasiula'!$B22)+SUMIFS('nauji absolventai rezidentura'!H$641:H$706,'nauji absolventai rezidentura'!$A$641:$A$706,'paklausa ir pasiula'!$B22))*IF($E22&gt;1,$E22,1)</f>
        <v>0.58333333333333326</v>
      </c>
      <c r="BA22" s="85">
        <f>(SUMIFS('nauji absolventai I pakopa'!I$75:I$82,'nauji absolventai I pakopa'!$A$75:$A$82,'paklausa ir pasiula'!$B22)+SUMIFS('nauji absolventai rezidentura'!I$641:I$706,'nauji absolventai rezidentura'!$A$641:$A$706,'paklausa ir pasiula'!$B22))*IF($E22&gt;1,$E22,1)</f>
        <v>0.58333333333333326</v>
      </c>
      <c r="BB22" s="85">
        <f>(SUMIFS('nauji absolventai I pakopa'!J$75:J$82,'nauji absolventai I pakopa'!$A$75:$A$82,'paklausa ir pasiula'!$B22)+SUMIFS('nauji absolventai rezidentura'!J$641:J$706,'nauji absolventai rezidentura'!$A$641:$A$706,'paklausa ir pasiula'!$B22))*IF($E22&gt;1,$E22,1)</f>
        <v>0.58333333333333326</v>
      </c>
      <c r="BC22" s="85">
        <f>(SUMIFS('nauji absolventai I pakopa'!K$75:K$82,'nauji absolventai I pakopa'!$A$75:$A$82,'paklausa ir pasiula'!$B22)+SUMIFS('nauji absolventai rezidentura'!K$641:K$706,'nauji absolventai rezidentura'!$A$641:$A$706,'paklausa ir pasiula'!$B22))*IF($E22&gt;1,$E22,1)</f>
        <v>0.58333333333333326</v>
      </c>
      <c r="BD22" s="85">
        <f>+SUMIFS('nauji (ne absol)'!C$4:C$76,'nauji (ne absol)'!$B$4:$B$76,'paklausa ir pasiula'!$B22)*IF($E22&gt;1,$E22,1)</f>
        <v>3.6666666666666665</v>
      </c>
      <c r="BE22" s="85">
        <f>+SUMIFS('nauji (ne absol)'!D$4:D$76,'nauji (ne absol)'!$B$4:$B$76,'paklausa ir pasiula'!$B22)*IF($E22&gt;1,$E22,1)</f>
        <v>3.6666666666666665</v>
      </c>
      <c r="BF22" s="85">
        <f>+SUMIFS('nauji (ne absol)'!E$4:E$76,'nauji (ne absol)'!$B$4:$B$76,'paklausa ir pasiula'!$B22)*IF($E22&gt;1,$E22,1)</f>
        <v>3.6666666666666665</v>
      </c>
      <c r="BG22" s="85">
        <f>+SUMIFS('nauji (ne absol)'!F$4:F$76,'nauji (ne absol)'!$B$4:$B$76,'paklausa ir pasiula'!$B22)*IF($E22&gt;1,$E22,1)</f>
        <v>3.6666666666666665</v>
      </c>
      <c r="BH22" s="85">
        <f>+SUMIFS('nauji (ne absol)'!G$4:G$76,'nauji (ne absol)'!$B$4:$B$76,'paklausa ir pasiula'!$B22)*IF($E22&gt;1,$E22,1)</f>
        <v>3.6666666666666665</v>
      </c>
      <c r="BI22" s="85">
        <f>+SUMIFS('nauji (ne absol)'!H$4:H$76,'nauji (ne absol)'!$B$4:$B$76,'paklausa ir pasiula'!$B22)*IF($E22&gt;1,$E22,1)</f>
        <v>3.6666666666666665</v>
      </c>
      <c r="BJ22" s="85">
        <f>+SUMIFS('nauji (ne absol)'!I$4:I$76,'nauji (ne absol)'!$B$4:$B$76,'paklausa ir pasiula'!$B22)*IF($E22&gt;1,$E22,1)</f>
        <v>3.6666666666666665</v>
      </c>
      <c r="BK22" s="85">
        <f>+SUMIFS('nauji (ne absol)'!J$4:J$76,'nauji (ne absol)'!$B$4:$B$76,'paklausa ir pasiula'!$B22)*IF($E22&gt;1,$E22,1)</f>
        <v>3.6666666666666665</v>
      </c>
      <c r="BL22" s="85">
        <f>+SUMIFS('nauji (ne absol)'!K$4:K$76,'nauji (ne absol)'!$B$4:$B$76,'paklausa ir pasiula'!$B22)*IF($E22&gt;1,$E22,1)</f>
        <v>3.6666666666666665</v>
      </c>
      <c r="BM22" s="85">
        <f>+SUMIFS('nauji (ne absol)'!L$4:L$76,'nauji (ne absol)'!$B$4:$B$76,'paklausa ir pasiula'!$B22)*IF($E22&gt;1,$E22,1)</f>
        <v>3.6666666666666665</v>
      </c>
      <c r="BN22" s="85">
        <f>+AJ22+SUM($AT22:AT22)+SUM($BD22:BD22)</f>
        <v>1.5028484716789321</v>
      </c>
      <c r="BO22" s="85">
        <f>+AK22+SUM($AT22:AU22)+SUM($BD22:BE22)</f>
        <v>0.95315320838130368</v>
      </c>
      <c r="BP22" s="85">
        <f>+AL22+SUM($AT22:AV22)+SUM($BD22:BF22)</f>
        <v>-0.17447084813363212</v>
      </c>
      <c r="BQ22" s="85">
        <f>+AM22+SUM($AT22:AW22)+SUM($BD22:BG22)</f>
        <v>-1.2556308372545946</v>
      </c>
      <c r="BR22" s="85">
        <f>+AN22+SUM($AT22:AX22)+SUM($BD22:BH22)</f>
        <v>-2.3230268084159853</v>
      </c>
      <c r="BS22" s="85">
        <f>+AO22+SUM($AT22:AY22)+SUM($BD22:BI22)</f>
        <v>-3.6825348534059295</v>
      </c>
      <c r="BT22" s="85">
        <f>+AP22+SUM($AT22:AZ22)+SUM($BD22:BJ22)</f>
        <v>-5.2310362102164554</v>
      </c>
      <c r="BU22" s="85">
        <f>+AQ22+SUM($AT22:BA22)+SUM($BD22:BK22)</f>
        <v>-6.9569377892737592</v>
      </c>
      <c r="BV22" s="85">
        <f>+AR22+SUM($AT22:BB22)+SUM($BD22:BL22)</f>
        <v>-8.9962010720795007</v>
      </c>
      <c r="BW22" s="85">
        <f>+AS22+SUM($AT22:BC22)+SUM($BD22:BM22)</f>
        <v>-11.273112316203672</v>
      </c>
    </row>
    <row r="23" spans="1:75" s="55" customFormat="1">
      <c r="A23" s="55" t="s">
        <v>75</v>
      </c>
      <c r="B23" s="87" t="s">
        <v>24</v>
      </c>
      <c r="C23" s="85">
        <v>69.5</v>
      </c>
      <c r="D23" s="85">
        <f>+IF('realus poreikis 2020'!$D$1=1,'realus poreikis 2020'!H35,IF('realus poreikis 2020'!$D$1=2,'realus poreikis 2020'!I35,'realus poreikis 2020'!J35))*IF($E23&gt;1,E23,1)</f>
        <v>69.5</v>
      </c>
      <c r="E23" s="57">
        <f>+'darbo kruvis'!F25</f>
        <v>1</v>
      </c>
      <c r="F23" s="85">
        <f>+$D23*'pletros poreikis'!E29*IF($E23&gt;1,$E23,1)</f>
        <v>68.106156689111216</v>
      </c>
      <c r="G23" s="85">
        <f>+$D23*'pletros poreikis'!F29*IF($E23&gt;1,$E23,1)</f>
        <v>68.266738196308523</v>
      </c>
      <c r="H23" s="85">
        <f>+$D23*'pletros poreikis'!G29*IF($E23&gt;1,$E23,1)</f>
        <v>68.419165172456971</v>
      </c>
      <c r="I23" s="85">
        <f>+$D23*'pletros poreikis'!H29*IF($E23&gt;1,$E23,1)</f>
        <v>68.563437617556545</v>
      </c>
      <c r="J23" s="85">
        <f>+$D23*'pletros poreikis'!I29*IF($E23&gt;1,$E23,1)</f>
        <v>68.699555531607217</v>
      </c>
      <c r="K23" s="85">
        <f>+$D23*'pletros poreikis'!J29*IF($E23&gt;1,$E23,1)</f>
        <v>68.827518914609044</v>
      </c>
      <c r="L23" s="85">
        <f>+$D23*'pletros poreikis'!K29*IF($E23&gt;1,$E23,1)</f>
        <v>68.947327766562012</v>
      </c>
      <c r="M23" s="85">
        <f>+$D23*'pletros poreikis'!L29*IF($E23&gt;1,$E23,1)</f>
        <v>69.058982087466092</v>
      </c>
      <c r="N23" s="85">
        <f>+$D23*'pletros poreikis'!M29*IF($E23&gt;1,$E23,1)</f>
        <v>69.162481877321298</v>
      </c>
      <c r="O23" s="85">
        <f>+$D23*'pletros poreikis'!N29*IF($E23&gt;1,$E23,1)</f>
        <v>69.257827136127631</v>
      </c>
      <c r="P23" s="85">
        <f>+SUMIFS('isejimas i pensija'!D$5:D$77,'isejimas i pensija'!$C$5:$C$77,'paklausa ir pasiula'!$B23)*IF($E23&gt;1,$E23,1)</f>
        <v>2.0151834523750378</v>
      </c>
      <c r="Q23" s="85">
        <f>+SUMIFS('isejimas i pensija'!E$5:E$77,'isejimas i pensija'!$C$5:$C$77,'paklausa ir pasiula'!$B23)*IF($E23&gt;1,$E23,1)</f>
        <v>2.1242414698220484</v>
      </c>
      <c r="R23" s="85">
        <f>+SUMIFS('isejimas i pensija'!F$5:F$77,'isejimas i pensija'!$C$5:$C$77,'paklausa ir pasiula'!$B23)*IF($E23&gt;1,$E23,1)</f>
        <v>2.2330237814832139</v>
      </c>
      <c r="S23" s="85">
        <f>+SUMIFS('isejimas i pensija'!G$5:G$77,'isejimas i pensija'!$C$5:$C$77,'paklausa ir pasiula'!$B23)*IF($E23&gt;1,$E23,1)</f>
        <v>2.5178713887571322</v>
      </c>
      <c r="T23" s="85">
        <f>+SUMIFS('isejimas i pensija'!H$5:H$77,'isejimas i pensija'!$C$5:$C$77,'paklausa ir pasiula'!$B23)*IF($E23&gt;1,$E23,1)</f>
        <v>2.2621319750776441</v>
      </c>
      <c r="U23" s="85">
        <f>+SUMIFS('isejimas i pensija'!I$5:I$77,'isejimas i pensija'!$C$5:$C$77,'paklausa ir pasiula'!$B23)*IF($E23&gt;1,$E23,1)</f>
        <v>2.2494491214075696</v>
      </c>
      <c r="V23" s="85">
        <f>+SUMIFS('isejimas i pensija'!J$5:J$77,'isejimas i pensija'!$C$5:$C$77,'paklausa ir pasiula'!$B23)*IF($E23&gt;1,$E23,1)</f>
        <v>2.4070813007286054</v>
      </c>
      <c r="W23" s="85">
        <f>+SUMIFS('isejimas i pensija'!K$5:K$77,'isejimas i pensija'!$C$5:$C$77,'paklausa ir pasiula'!$B23)*IF($E23&gt;1,$E23,1)</f>
        <v>2.4417866045492813</v>
      </c>
      <c r="X23" s="85">
        <f>+SUMIFS('isejimas i pensija'!L$5:L$77,'isejimas i pensija'!$C$5:$C$77,'paklausa ir pasiula'!$B23)*IF($E23&gt;1,$E23,1)</f>
        <v>2.6005739235628424</v>
      </c>
      <c r="Y23" s="85">
        <f>+SUMIFS('isejimas i pensija'!M$5:M$77,'isejimas i pensija'!$C$5:$C$77,'paklausa ir pasiula'!$B23)*IF($E23&gt;1,$E23,1)</f>
        <v>2.306739432209274</v>
      </c>
      <c r="Z23" s="85">
        <f>+SUMIFS('isejimas is darbo'!D$5:D$77,'isejimas is darbo'!$C$5:$C$77,'paklausa ir pasiula'!$B23)*IF($E23&gt;1,$E23,1)</f>
        <v>0.375</v>
      </c>
      <c r="AA23" s="85">
        <f>+SUMIFS('isejimas is darbo'!E$5:E$77,'isejimas is darbo'!$C$5:$C$77,'paklausa ir pasiula'!$B23)*IF($E23&gt;1,$E23,1)</f>
        <v>0.375</v>
      </c>
      <c r="AB23" s="85">
        <f>+SUMIFS('isejimas is darbo'!F$5:F$77,'isejimas is darbo'!$C$5:$C$77,'paklausa ir pasiula'!$B23)*IF($E23&gt;1,$E23,1)</f>
        <v>0.375</v>
      </c>
      <c r="AC23" s="85">
        <f>+SUMIFS('isejimas is darbo'!G$5:G$77,'isejimas is darbo'!$C$5:$C$77,'paklausa ir pasiula'!$B23)*IF($E23&gt;1,$E23,1)</f>
        <v>0.375</v>
      </c>
      <c r="AD23" s="85">
        <f>+SUMIFS('isejimas is darbo'!H$5:H$77,'isejimas is darbo'!$C$5:$C$77,'paklausa ir pasiula'!$B23)*IF($E23&gt;1,$E23,1)</f>
        <v>0.375</v>
      </c>
      <c r="AE23" s="85">
        <f>+SUMIFS('isejimas is darbo'!I$5:I$77,'isejimas is darbo'!$C$5:$C$77,'paklausa ir pasiula'!$B23)*IF($E23&gt;1,$E23,1)</f>
        <v>0.375</v>
      </c>
      <c r="AF23" s="85">
        <f>+SUMIFS('isejimas is darbo'!J$5:J$77,'isejimas is darbo'!$C$5:$C$77,'paklausa ir pasiula'!$B23)*IF($E23&gt;1,$E23,1)</f>
        <v>0.375</v>
      </c>
      <c r="AG23" s="85">
        <f>+SUMIFS('isejimas is darbo'!K$5:K$77,'isejimas is darbo'!$C$5:$C$77,'paklausa ir pasiula'!$B23)*IF($E23&gt;1,$E23,1)</f>
        <v>0.375</v>
      </c>
      <c r="AH23" s="85">
        <f>+SUMIFS('isejimas is darbo'!L$5:L$77,'isejimas is darbo'!$C$5:$C$77,'paklausa ir pasiula'!$B23)*IF($E23&gt;1,$E23,1)</f>
        <v>0.375</v>
      </c>
      <c r="AI23" s="85">
        <f>+SUMIFS('isejimas is darbo'!M$5:M$77,'isejimas is darbo'!$C$5:$C$77,'paklausa ir pasiula'!$B23)*IF($E23&gt;1,$E23,1)</f>
        <v>0.375</v>
      </c>
      <c r="AJ23" s="85">
        <f>+$C23-F23-SUM($P23:P23)-SUM($Z23:Z23)</f>
        <v>-0.99634014148625427</v>
      </c>
      <c r="AK23" s="85">
        <f>+$C23-G23-SUM($P23:Q23)-SUM($Z23:AA23)</f>
        <v>-3.65616311850561</v>
      </c>
      <c r="AL23" s="85">
        <f>+$C23-H23-SUM($P23:R23)-SUM($Z23:AB23)</f>
        <v>-6.4166138761372711</v>
      </c>
      <c r="AM23" s="85">
        <f>+$C23-I23-SUM($P23:S23)-SUM($Z23:AC23)</f>
        <v>-9.4537577099939778</v>
      </c>
      <c r="AN23" s="85">
        <f>+$C23-J23-SUM($P23:T23)-SUM($Z23:AD23)</f>
        <v>-12.227007599122294</v>
      </c>
      <c r="AO23" s="85">
        <f>+$C23-K23-SUM($P23:U23)-SUM($Z23:AE23)</f>
        <v>-14.979420103531691</v>
      </c>
      <c r="AP23" s="85">
        <f>+$C23-L23-SUM($P23:V23)-SUM($Z23:AF23)</f>
        <v>-17.881310256213265</v>
      </c>
      <c r="AQ23" s="85">
        <f>+$C23-M23-SUM($P23:W23)-SUM($Z23:AG23)</f>
        <v>-20.809751181666627</v>
      </c>
      <c r="AR23" s="85">
        <f>+$C23-N23-SUM($P23:X23)-SUM($Z23:AH23)</f>
        <v>-23.888824895084674</v>
      </c>
      <c r="AS23" s="85">
        <f>+$C23-O23-SUM($P23:Y23)-SUM($Z23:AI23)</f>
        <v>-26.66590958610028</v>
      </c>
      <c r="AT23" s="85">
        <f>(SUMIFS('nauji absolventai I pakopa'!B$75:B$82,'nauji absolventai I pakopa'!$A$75:$A$82,'paklausa ir pasiula'!$B23)+SUMIFS('nauji absolventai rezidentura'!B$641:B$706,'nauji absolventai rezidentura'!$A$641:$A$706,'paklausa ir pasiula'!$B23))*IF($E23&gt;1,$E23,1)</f>
        <v>1.5833333333333333</v>
      </c>
      <c r="AU23" s="85">
        <f>(SUMIFS('nauji absolventai I pakopa'!C$75:C$82,'nauji absolventai I pakopa'!$A$75:$A$82,'paklausa ir pasiula'!$B23)+SUMIFS('nauji absolventai rezidentura'!C$641:C$706,'nauji absolventai rezidentura'!$A$641:$A$706,'paklausa ir pasiula'!$B23))*IF($E23&gt;1,$E23,1)</f>
        <v>1.4722222222222223</v>
      </c>
      <c r="AV23" s="85">
        <f>(SUMIFS('nauji absolventai I pakopa'!D$75:D$82,'nauji absolventai I pakopa'!$A$75:$A$82,'paklausa ir pasiula'!$B23)+SUMIFS('nauji absolventai rezidentura'!D$641:D$706,'nauji absolventai rezidentura'!$A$641:$A$706,'paklausa ir pasiula'!$B23))*IF($E23&gt;1,$E23,1)</f>
        <v>2.0972222222222223</v>
      </c>
      <c r="AW23" s="85">
        <f>(SUMIFS('nauji absolventai I pakopa'!E$75:E$82,'nauji absolventai I pakopa'!$A$75:$A$82,'paklausa ir pasiula'!$B23)+SUMIFS('nauji absolventai rezidentura'!E$641:E$706,'nauji absolventai rezidentura'!$A$641:$A$706,'paklausa ir pasiula'!$B23))*IF($E23&gt;1,$E23,1)</f>
        <v>2.2083333333333335</v>
      </c>
      <c r="AX23" s="85">
        <f>(SUMIFS('nauji absolventai I pakopa'!F$75:F$82,'nauji absolventai I pakopa'!$A$75:$A$82,'paklausa ir pasiula'!$B23)+SUMIFS('nauji absolventai rezidentura'!F$641:F$706,'nauji absolventai rezidentura'!$A$641:$A$706,'paklausa ir pasiula'!$B23))*IF($E23&gt;1,$E23,1)</f>
        <v>2.8333333333333335</v>
      </c>
      <c r="AY23" s="85">
        <f>(SUMIFS('nauji absolventai I pakopa'!G$75:G$82,'nauji absolventai I pakopa'!$A$75:$A$82,'paklausa ir pasiula'!$B23)+SUMIFS('nauji absolventai rezidentura'!G$641:G$706,'nauji absolventai rezidentura'!$A$641:$A$706,'paklausa ir pasiula'!$B23))*IF($E23&gt;1,$E23,1)</f>
        <v>1.6944444444444444</v>
      </c>
      <c r="AZ23" s="85">
        <f>(SUMIFS('nauji absolventai I pakopa'!H$75:H$82,'nauji absolventai I pakopa'!$A$75:$A$82,'paklausa ir pasiula'!$B23)+SUMIFS('nauji absolventai rezidentura'!H$641:H$706,'nauji absolventai rezidentura'!$A$641:$A$706,'paklausa ir pasiula'!$B23))*IF($E23&gt;1,$E23,1)</f>
        <v>1.4722222222222223</v>
      </c>
      <c r="BA23" s="85">
        <f>(SUMIFS('nauji absolventai I pakopa'!I$75:I$82,'nauji absolventai I pakopa'!$A$75:$A$82,'paklausa ir pasiula'!$B23)+SUMIFS('nauji absolventai rezidentura'!I$641:I$706,'nauji absolventai rezidentura'!$A$641:$A$706,'paklausa ir pasiula'!$B23))*IF($E23&gt;1,$E23,1)</f>
        <v>1.4722222222222223</v>
      </c>
      <c r="BB23" s="85">
        <f>(SUMIFS('nauji absolventai I pakopa'!J$75:J$82,'nauji absolventai I pakopa'!$A$75:$A$82,'paklausa ir pasiula'!$B23)+SUMIFS('nauji absolventai rezidentura'!J$641:J$706,'nauji absolventai rezidentura'!$A$641:$A$706,'paklausa ir pasiula'!$B23))*IF($E23&gt;1,$E23,1)</f>
        <v>1.4722222222222223</v>
      </c>
      <c r="BC23" s="85">
        <f>(SUMIFS('nauji absolventai I pakopa'!K$75:K$82,'nauji absolventai I pakopa'!$A$75:$A$82,'paklausa ir pasiula'!$B23)+SUMIFS('nauji absolventai rezidentura'!K$641:K$706,'nauji absolventai rezidentura'!$A$641:$A$706,'paklausa ir pasiula'!$B23))*IF($E23&gt;1,$E23,1)</f>
        <v>1.4722222222222223</v>
      </c>
      <c r="BD23" s="85">
        <f>+SUMIFS('nauji (ne absol)'!C$4:C$76,'nauji (ne absol)'!$B$4:$B$76,'paklausa ir pasiula'!$B23)*IF($E23&gt;1,$E23,1)</f>
        <v>1.625</v>
      </c>
      <c r="BE23" s="85">
        <f>+SUMIFS('nauji (ne absol)'!D$4:D$76,'nauji (ne absol)'!$B$4:$B$76,'paklausa ir pasiula'!$B23)*IF($E23&gt;1,$E23,1)</f>
        <v>1.625</v>
      </c>
      <c r="BF23" s="85">
        <f>+SUMIFS('nauji (ne absol)'!E$4:E$76,'nauji (ne absol)'!$B$4:$B$76,'paklausa ir pasiula'!$B23)*IF($E23&gt;1,$E23,1)</f>
        <v>1.625</v>
      </c>
      <c r="BG23" s="85">
        <f>+SUMIFS('nauji (ne absol)'!F$4:F$76,'nauji (ne absol)'!$B$4:$B$76,'paklausa ir pasiula'!$B23)*IF($E23&gt;1,$E23,1)</f>
        <v>1.625</v>
      </c>
      <c r="BH23" s="85">
        <f>+SUMIFS('nauji (ne absol)'!G$4:G$76,'nauji (ne absol)'!$B$4:$B$76,'paklausa ir pasiula'!$B23)*IF($E23&gt;1,$E23,1)</f>
        <v>1.625</v>
      </c>
      <c r="BI23" s="85">
        <f>+SUMIFS('nauji (ne absol)'!H$4:H$76,'nauji (ne absol)'!$B$4:$B$76,'paklausa ir pasiula'!$B23)*IF($E23&gt;1,$E23,1)</f>
        <v>1.625</v>
      </c>
      <c r="BJ23" s="85">
        <f>+SUMIFS('nauji (ne absol)'!I$4:I$76,'nauji (ne absol)'!$B$4:$B$76,'paklausa ir pasiula'!$B23)*IF($E23&gt;1,$E23,1)</f>
        <v>1.625</v>
      </c>
      <c r="BK23" s="85">
        <f>+SUMIFS('nauji (ne absol)'!J$4:J$76,'nauji (ne absol)'!$B$4:$B$76,'paklausa ir pasiula'!$B23)*IF($E23&gt;1,$E23,1)</f>
        <v>1.625</v>
      </c>
      <c r="BL23" s="85">
        <f>+SUMIFS('nauji (ne absol)'!K$4:K$76,'nauji (ne absol)'!$B$4:$B$76,'paklausa ir pasiula'!$B23)*IF($E23&gt;1,$E23,1)</f>
        <v>1.625</v>
      </c>
      <c r="BM23" s="85">
        <f>+SUMIFS('nauji (ne absol)'!L$4:L$76,'nauji (ne absol)'!$B$4:$B$76,'paklausa ir pasiula'!$B23)*IF($E23&gt;1,$E23,1)</f>
        <v>1.625</v>
      </c>
      <c r="BN23" s="85">
        <f>+AJ23+SUM($AT23:AT23)+SUM($BD23:BD23)</f>
        <v>2.2119931918470792</v>
      </c>
      <c r="BO23" s="85">
        <f>+AK23+SUM($AT23:AU23)+SUM($BD23:BE23)</f>
        <v>2.6493924370499453</v>
      </c>
      <c r="BP23" s="85">
        <f>+AL23+SUM($AT23:AV23)+SUM($BD23:BF23)</f>
        <v>3.6111639016405066</v>
      </c>
      <c r="BQ23" s="85">
        <f>+AM23+SUM($AT23:AW23)+SUM($BD23:BG23)</f>
        <v>4.4073534011171329</v>
      </c>
      <c r="BR23" s="85">
        <f>+AN23+SUM($AT23:AX23)+SUM($BD23:BH23)</f>
        <v>6.0924368453221511</v>
      </c>
      <c r="BS23" s="85">
        <f>+AO23+SUM($AT23:AY23)+SUM($BD23:BI23)</f>
        <v>6.6594687853571983</v>
      </c>
      <c r="BT23" s="85">
        <f>+AP23+SUM($AT23:AZ23)+SUM($BD23:BJ23)</f>
        <v>6.8548008548978459</v>
      </c>
      <c r="BU23" s="85">
        <f>+AQ23+SUM($AT23:BA23)+SUM($BD23:BK23)</f>
        <v>7.0235821516667052</v>
      </c>
      <c r="BV23" s="85">
        <f>+AR23+SUM($AT23:BB23)+SUM($BD23:BL23)</f>
        <v>7.0417306604708791</v>
      </c>
      <c r="BW23" s="85">
        <f>+AS23+SUM($AT23:BC23)+SUM($BD23:BM23)</f>
        <v>7.3618681916774946</v>
      </c>
    </row>
    <row r="24" spans="1:75" s="55" customFormat="1">
      <c r="A24" s="55" t="s">
        <v>75</v>
      </c>
      <c r="B24" s="55" t="s">
        <v>10</v>
      </c>
      <c r="C24" s="85">
        <v>356</v>
      </c>
      <c r="D24" s="85">
        <f>+IF('realus poreikis 2020'!$D$1=1,'realus poreikis 2020'!H36,IF('realus poreikis 2020'!$D$1=2,'realus poreikis 2020'!I36,'realus poreikis 2020'!J36))*IF($E24&gt;1,E24,1)</f>
        <v>381</v>
      </c>
      <c r="E24" s="57">
        <f>+'darbo kruvis'!F26</f>
        <v>1</v>
      </c>
      <c r="F24" s="85">
        <f>+$D24*'pletros poreikis'!E30*IF($E24&gt;1,$E24,1)</f>
        <v>376.28798074833526</v>
      </c>
      <c r="G24" s="85">
        <f>+$D24*'pletros poreikis'!F30*IF($E24&gt;1,$E24,1)</f>
        <v>378.17994577445182</v>
      </c>
      <c r="H24" s="85">
        <f>+$D24*'pletros poreikis'!G30*IF($E24&gt;1,$E24,1)</f>
        <v>380.04486001827377</v>
      </c>
      <c r="I24" s="85">
        <f>+$D24*'pletros poreikis'!H30*IF($E24&gt;1,$E24,1)</f>
        <v>381.88272347980114</v>
      </c>
      <c r="J24" s="85">
        <f>+$D24*'pletros poreikis'!I30*IF($E24&gt;1,$E24,1)</f>
        <v>383.69353615903373</v>
      </c>
      <c r="K24" s="85">
        <f>+$D24*'pletros poreikis'!J30*IF($E24&gt;1,$E24,1)</f>
        <v>385.4772980559718</v>
      </c>
      <c r="L24" s="85">
        <f>+$D24*'pletros poreikis'!K30*IF($E24&gt;1,$E24,1)</f>
        <v>387.23400917061514</v>
      </c>
      <c r="M24" s="85">
        <f>+$D24*'pletros poreikis'!L30*IF($E24&gt;1,$E24,1)</f>
        <v>388.96366950296391</v>
      </c>
      <c r="N24" s="85">
        <f>+$D24*'pletros poreikis'!M30*IF($E24&gt;1,$E24,1)</f>
        <v>390.666279053018</v>
      </c>
      <c r="O24" s="85">
        <f>+$D24*'pletros poreikis'!N30*IF($E24&gt;1,$E24,1)</f>
        <v>392.34183782077741</v>
      </c>
      <c r="P24" s="85">
        <f>+SUMIFS('isejimas i pensija'!D$5:D$77,'isejimas i pensija'!$C$5:$C$77,'paklausa ir pasiula'!$B24)*IF($E24&gt;1,$E24,1)</f>
        <v>14.800838905230611</v>
      </c>
      <c r="Q24" s="85">
        <f>+SUMIFS('isejimas i pensija'!E$5:E$77,'isejimas i pensija'!$C$5:$C$77,'paklausa ir pasiula'!$B24)*IF($E24&gt;1,$E24,1)</f>
        <v>15.606137795493954</v>
      </c>
      <c r="R24" s="85">
        <f>+SUMIFS('isejimas i pensija'!F$5:F$77,'isejimas i pensija'!$C$5:$C$77,'paklausa ir pasiula'!$B24)*IF($E24&gt;1,$E24,1)</f>
        <v>15.68471513277842</v>
      </c>
      <c r="S24" s="85">
        <f>+SUMIFS('isejimas i pensija'!G$5:G$77,'isejimas i pensija'!$C$5:$C$77,'paklausa ir pasiula'!$B24)*IF($E24&gt;1,$E24,1)</f>
        <v>16.107062817106421</v>
      </c>
      <c r="T24" s="85">
        <f>+SUMIFS('isejimas i pensija'!H$5:H$77,'isejimas i pensija'!$C$5:$C$77,'paklausa ir pasiula'!$B24)*IF($E24&gt;1,$E24,1)</f>
        <v>15.882407512488394</v>
      </c>
      <c r="U24" s="85">
        <f>+SUMIFS('isejimas i pensija'!I$5:I$77,'isejimas i pensija'!$C$5:$C$77,'paklausa ir pasiula'!$B24)*IF($E24&gt;1,$E24,1)</f>
        <v>15.283095381453386</v>
      </c>
      <c r="V24" s="85">
        <f>+SUMIFS('isejimas i pensija'!J$5:J$77,'isejimas i pensija'!$C$5:$C$77,'paklausa ir pasiula'!$B24)*IF($E24&gt;1,$E24,1)</f>
        <v>15.895803929781533</v>
      </c>
      <c r="W24" s="85">
        <f>+SUMIFS('isejimas i pensija'!K$5:K$77,'isejimas i pensija'!$C$5:$C$77,'paklausa ir pasiula'!$B24)*IF($E24&gt;1,$E24,1)</f>
        <v>15.23889699892862</v>
      </c>
      <c r="X24" s="85">
        <f>+SUMIFS('isejimas i pensija'!L$5:L$77,'isejimas i pensija'!$C$5:$C$77,'paklausa ir pasiula'!$B24)*IF($E24&gt;1,$E24,1)</f>
        <v>15.125028355667927</v>
      </c>
      <c r="Y24" s="85">
        <f>+SUMIFS('isejimas i pensija'!M$5:M$77,'isejimas i pensija'!$C$5:$C$77,'paklausa ir pasiula'!$B24)*IF($E24&gt;1,$E24,1)</f>
        <v>14.788770427386996</v>
      </c>
      <c r="Z24" s="85">
        <f>+SUMIFS('isejimas is darbo'!D$5:D$77,'isejimas is darbo'!$C$5:$C$77,'paklausa ir pasiula'!$B24)*IF($E24&gt;1,$E24,1)</f>
        <v>3.375</v>
      </c>
      <c r="AA24" s="85">
        <f>+SUMIFS('isejimas is darbo'!E$5:E$77,'isejimas is darbo'!$C$5:$C$77,'paklausa ir pasiula'!$B24)*IF($E24&gt;1,$E24,1)</f>
        <v>3.375</v>
      </c>
      <c r="AB24" s="85">
        <f>+SUMIFS('isejimas is darbo'!F$5:F$77,'isejimas is darbo'!$C$5:$C$77,'paklausa ir pasiula'!$B24)*IF($E24&gt;1,$E24,1)</f>
        <v>3.375</v>
      </c>
      <c r="AC24" s="85">
        <f>+SUMIFS('isejimas is darbo'!G$5:G$77,'isejimas is darbo'!$C$5:$C$77,'paklausa ir pasiula'!$B24)*IF($E24&gt;1,$E24,1)</f>
        <v>3.375</v>
      </c>
      <c r="AD24" s="85">
        <f>+SUMIFS('isejimas is darbo'!H$5:H$77,'isejimas is darbo'!$C$5:$C$77,'paklausa ir pasiula'!$B24)*IF($E24&gt;1,$E24,1)</f>
        <v>3.375</v>
      </c>
      <c r="AE24" s="85">
        <f>+SUMIFS('isejimas is darbo'!I$5:I$77,'isejimas is darbo'!$C$5:$C$77,'paklausa ir pasiula'!$B24)*IF($E24&gt;1,$E24,1)</f>
        <v>3.375</v>
      </c>
      <c r="AF24" s="85">
        <f>+SUMIFS('isejimas is darbo'!J$5:J$77,'isejimas is darbo'!$C$5:$C$77,'paklausa ir pasiula'!$B24)*IF($E24&gt;1,$E24,1)</f>
        <v>3.375</v>
      </c>
      <c r="AG24" s="85">
        <f>+SUMIFS('isejimas is darbo'!K$5:K$77,'isejimas is darbo'!$C$5:$C$77,'paklausa ir pasiula'!$B24)*IF($E24&gt;1,$E24,1)</f>
        <v>3.375</v>
      </c>
      <c r="AH24" s="85">
        <f>+SUMIFS('isejimas is darbo'!L$5:L$77,'isejimas is darbo'!$C$5:$C$77,'paklausa ir pasiula'!$B24)*IF($E24&gt;1,$E24,1)</f>
        <v>3.375</v>
      </c>
      <c r="AI24" s="85">
        <f>+SUMIFS('isejimas is darbo'!M$5:M$77,'isejimas is darbo'!$C$5:$C$77,'paklausa ir pasiula'!$B24)*IF($E24&gt;1,$E24,1)</f>
        <v>3.375</v>
      </c>
      <c r="AJ24" s="85">
        <f>+$C24-F24-SUM($P24:P24)-SUM($Z24:Z24)</f>
        <v>-38.463819653565871</v>
      </c>
      <c r="AK24" s="85">
        <f>+$C24-G24-SUM($P24:Q24)-SUM($Z24:AA24)</f>
        <v>-59.336922475176387</v>
      </c>
      <c r="AL24" s="85">
        <f>+$C24-H24-SUM($P24:R24)-SUM($Z24:AB24)</f>
        <v>-80.261551851776744</v>
      </c>
      <c r="AM24" s="85">
        <f>+$C24-I24-SUM($P24:S24)-SUM($Z24:AC24)</f>
        <v>-101.58147813041055</v>
      </c>
      <c r="AN24" s="85">
        <f>+$C24-J24-SUM($P24:T24)-SUM($Z24:AD24)</f>
        <v>-122.64969832213153</v>
      </c>
      <c r="AO24" s="85">
        <f>+$C24-K24-SUM($P24:U24)-SUM($Z24:AE24)</f>
        <v>-143.09155560052298</v>
      </c>
      <c r="AP24" s="85">
        <f>+$C24-L24-SUM($P24:V24)-SUM($Z24:AF24)</f>
        <v>-164.11907064494784</v>
      </c>
      <c r="AQ24" s="85">
        <f>+$C24-M24-SUM($P24:W24)-SUM($Z24:AG24)</f>
        <v>-184.46262797622524</v>
      </c>
      <c r="AR24" s="85">
        <f>+$C24-N24-SUM($P24:X24)-SUM($Z24:AH24)</f>
        <v>-204.66526588194728</v>
      </c>
      <c r="AS24" s="85">
        <f>+$C24-O24-SUM($P24:Y24)-SUM($Z24:AI24)</f>
        <v>-224.50459507709368</v>
      </c>
      <c r="AT24" s="85">
        <f>(SUMIFS('nauji absolventai I pakopa'!B$75:B$82,'nauji absolventai I pakopa'!$A$75:$A$82,'paklausa ir pasiula'!$B24)+SUMIFS('nauji absolventai rezidentura'!B$641:B$706,'nauji absolventai rezidentura'!$A$641:$A$706,'paklausa ir pasiula'!$B24))*IF($E24&gt;1,$E24,1)</f>
        <v>12.030555555555553</v>
      </c>
      <c r="AU24" s="85">
        <f>(SUMIFS('nauji absolventai I pakopa'!C$75:C$82,'nauji absolventai I pakopa'!$A$75:$A$82,'paklausa ir pasiula'!$B24)+SUMIFS('nauji absolventai rezidentura'!C$641:C$706,'nauji absolventai rezidentura'!$A$641:$A$706,'paklausa ir pasiula'!$B24))*IF($E24&gt;1,$E24,1)</f>
        <v>11.526388888888887</v>
      </c>
      <c r="AV24" s="85">
        <f>(SUMIFS('nauji absolventai I pakopa'!D$75:D$82,'nauji absolventai I pakopa'!$A$75:$A$82,'paklausa ir pasiula'!$B24)+SUMIFS('nauji absolventai rezidentura'!D$641:D$706,'nauji absolventai rezidentura'!$A$641:$A$706,'paklausa ir pasiula'!$B24))*IF($E24&gt;1,$E24,1)</f>
        <v>11.382638888888888</v>
      </c>
      <c r="AW24" s="85">
        <f>(SUMIFS('nauji absolventai I pakopa'!E$75:E$82,'nauji absolventai I pakopa'!$A$75:$A$82,'paklausa ir pasiula'!$B24)+SUMIFS('nauji absolventai rezidentura'!E$641:E$706,'nauji absolventai rezidentura'!$A$641:$A$706,'paklausa ir pasiula'!$B24))*IF($E24&gt;1,$E24,1)</f>
        <v>14.627777777777778</v>
      </c>
      <c r="AX24" s="85">
        <f>(SUMIFS('nauji absolventai I pakopa'!F$75:F$82,'nauji absolventai I pakopa'!$A$75:$A$82,'paklausa ir pasiula'!$B24)+SUMIFS('nauji absolventai rezidentura'!F$641:F$706,'nauji absolventai rezidentura'!$A$641:$A$706,'paklausa ir pasiula'!$B24))*IF($E24&gt;1,$E24,1)</f>
        <v>14.640277777777778</v>
      </c>
      <c r="AY24" s="85">
        <f>(SUMIFS('nauji absolventai I pakopa'!G$75:G$82,'nauji absolventai I pakopa'!$A$75:$A$82,'paklausa ir pasiula'!$B24)+SUMIFS('nauji absolventai rezidentura'!G$641:G$706,'nauji absolventai rezidentura'!$A$641:$A$706,'paklausa ir pasiula'!$B24))*IF($E24&gt;1,$E24,1)</f>
        <v>15.125694444444443</v>
      </c>
      <c r="AZ24" s="85">
        <f>(SUMIFS('nauji absolventai I pakopa'!H$75:H$82,'nauji absolventai I pakopa'!$A$75:$A$82,'paklausa ir pasiula'!$B24)+SUMIFS('nauji absolventai rezidentura'!H$641:H$706,'nauji absolventai rezidentura'!$A$641:$A$706,'paklausa ir pasiula'!$B24))*IF($E24&gt;1,$E24,1)</f>
        <v>15.02847222222222</v>
      </c>
      <c r="BA24" s="85">
        <f>(SUMIFS('nauji absolventai I pakopa'!I$75:I$82,'nauji absolventai I pakopa'!$A$75:$A$82,'paklausa ir pasiula'!$B24)+SUMIFS('nauji absolventai rezidentura'!I$641:I$706,'nauji absolventai rezidentura'!$A$641:$A$706,'paklausa ir pasiula'!$B24))*IF($E24&gt;1,$E24,1)</f>
        <v>15.02847222222222</v>
      </c>
      <c r="BB24" s="85">
        <f>(SUMIFS('nauji absolventai I pakopa'!J$75:J$82,'nauji absolventai I pakopa'!$A$75:$A$82,'paklausa ir pasiula'!$B24)+SUMIFS('nauji absolventai rezidentura'!J$641:J$706,'nauji absolventai rezidentura'!$A$641:$A$706,'paklausa ir pasiula'!$B24))*IF($E24&gt;1,$E24,1)</f>
        <v>15.02847222222222</v>
      </c>
      <c r="BC24" s="85">
        <f>(SUMIFS('nauji absolventai I pakopa'!K$75:K$82,'nauji absolventai I pakopa'!$A$75:$A$82,'paklausa ir pasiula'!$B24)+SUMIFS('nauji absolventai rezidentura'!K$641:K$706,'nauji absolventai rezidentura'!$A$641:$A$706,'paklausa ir pasiula'!$B24))*IF($E24&gt;1,$E24,1)</f>
        <v>15.02847222222222</v>
      </c>
      <c r="BD24" s="85">
        <f>+SUMIFS('nauji (ne absol)'!C$4:C$76,'nauji (ne absol)'!$B$4:$B$76,'paklausa ir pasiula'!$B24)*IF($E24&gt;1,$E24,1)</f>
        <v>9</v>
      </c>
      <c r="BE24" s="85">
        <f>+SUMIFS('nauji (ne absol)'!D$4:D$76,'nauji (ne absol)'!$B$4:$B$76,'paklausa ir pasiula'!$B24)*IF($E24&gt;1,$E24,1)</f>
        <v>9</v>
      </c>
      <c r="BF24" s="85">
        <f>+SUMIFS('nauji (ne absol)'!E$4:E$76,'nauji (ne absol)'!$B$4:$B$76,'paklausa ir pasiula'!$B24)*IF($E24&gt;1,$E24,1)</f>
        <v>9</v>
      </c>
      <c r="BG24" s="85">
        <f>+SUMIFS('nauji (ne absol)'!F$4:F$76,'nauji (ne absol)'!$B$4:$B$76,'paklausa ir pasiula'!$B24)*IF($E24&gt;1,$E24,1)</f>
        <v>9</v>
      </c>
      <c r="BH24" s="85">
        <f>+SUMIFS('nauji (ne absol)'!G$4:G$76,'nauji (ne absol)'!$B$4:$B$76,'paklausa ir pasiula'!$B24)*IF($E24&gt;1,$E24,1)</f>
        <v>9</v>
      </c>
      <c r="BI24" s="85">
        <f>+SUMIFS('nauji (ne absol)'!H$4:H$76,'nauji (ne absol)'!$B$4:$B$76,'paklausa ir pasiula'!$B24)*IF($E24&gt;1,$E24,1)</f>
        <v>9</v>
      </c>
      <c r="BJ24" s="85">
        <f>+SUMIFS('nauji (ne absol)'!I$4:I$76,'nauji (ne absol)'!$B$4:$B$76,'paklausa ir pasiula'!$B24)*IF($E24&gt;1,$E24,1)</f>
        <v>9</v>
      </c>
      <c r="BK24" s="85">
        <f>+SUMIFS('nauji (ne absol)'!J$4:J$76,'nauji (ne absol)'!$B$4:$B$76,'paklausa ir pasiula'!$B24)*IF($E24&gt;1,$E24,1)</f>
        <v>9</v>
      </c>
      <c r="BL24" s="85">
        <f>+SUMIFS('nauji (ne absol)'!K$4:K$76,'nauji (ne absol)'!$B$4:$B$76,'paklausa ir pasiula'!$B24)*IF($E24&gt;1,$E24,1)</f>
        <v>9</v>
      </c>
      <c r="BM24" s="85">
        <f>+SUMIFS('nauji (ne absol)'!L$4:L$76,'nauji (ne absol)'!$B$4:$B$76,'paklausa ir pasiula'!$B24)*IF($E24&gt;1,$E24,1)</f>
        <v>9</v>
      </c>
      <c r="BN24" s="85">
        <f>+AJ24+SUM($AT24:AT24)+SUM($BD24:BD24)</f>
        <v>-17.433264098010319</v>
      </c>
      <c r="BO24" s="85">
        <f>+AK24+SUM($AT24:AU24)+SUM($BD24:BE24)</f>
        <v>-17.779978030731947</v>
      </c>
      <c r="BP24" s="85">
        <f>+AL24+SUM($AT24:AV24)+SUM($BD24:BF24)</f>
        <v>-18.321968518443413</v>
      </c>
      <c r="BQ24" s="85">
        <f>+AM24+SUM($AT24:AW24)+SUM($BD24:BG24)</f>
        <v>-16.014117019299434</v>
      </c>
      <c r="BR24" s="85">
        <f>+AN24+SUM($AT24:AX24)+SUM($BD24:BH24)</f>
        <v>-13.442059433242633</v>
      </c>
      <c r="BS24" s="85">
        <f>+AO24+SUM($AT24:AY24)+SUM($BD24:BI24)</f>
        <v>-9.7582222671896375</v>
      </c>
      <c r="BT24" s="85">
        <f>+AP24+SUM($AT24:AZ24)+SUM($BD24:BJ24)</f>
        <v>-6.757265089392277</v>
      </c>
      <c r="BU24" s="85">
        <f>+AQ24+SUM($AT24:BA24)+SUM($BD24:BK24)</f>
        <v>-3.0723501984474524</v>
      </c>
      <c r="BV24" s="85">
        <f>+AR24+SUM($AT24:BB24)+SUM($BD24:BL24)</f>
        <v>0.75348411805272519</v>
      </c>
      <c r="BW24" s="85">
        <f>+AS24+SUM($AT24:BC24)+SUM($BD24:BM24)</f>
        <v>4.9426271451285402</v>
      </c>
    </row>
    <row r="25" spans="1:75" s="55" customFormat="1">
      <c r="A25" s="55" t="s">
        <v>75</v>
      </c>
      <c r="B25" s="55" t="s">
        <v>12</v>
      </c>
      <c r="C25" s="85">
        <v>369.33333333333337</v>
      </c>
      <c r="D25" s="85">
        <f>+IF('realus poreikis 2020'!$D$1=1,'realus poreikis 2020'!H37,IF('realus poreikis 2020'!$D$1=2,'realus poreikis 2020'!I37,'realus poreikis 2020'!J37))*IF($E25&gt;1,E25,1)</f>
        <v>386.33333333333337</v>
      </c>
      <c r="E25" s="57">
        <f>+'darbo kruvis'!F27</f>
        <v>1</v>
      </c>
      <c r="F25" s="85">
        <f>+$D25*'pletros poreikis'!E31*IF($E25&gt;1,$E25,1)</f>
        <v>378.58530265074296</v>
      </c>
      <c r="G25" s="85">
        <f>+$D25*'pletros poreikis'!F31*IF($E25&gt;1,$E25,1)</f>
        <v>379.47793558523546</v>
      </c>
      <c r="H25" s="85">
        <f>+$D25*'pletros poreikis'!G31*IF($E25&gt;1,$E25,1)</f>
        <v>380.32523949581599</v>
      </c>
      <c r="I25" s="85">
        <f>+$D25*'pletros poreikis'!H31*IF($E25&gt;1,$E25,1)</f>
        <v>381.12721438248462</v>
      </c>
      <c r="J25" s="85">
        <f>+$D25*'pletros poreikis'!I31*IF($E25&gt;1,$E25,1)</f>
        <v>381.88386024524112</v>
      </c>
      <c r="K25" s="85">
        <f>+$D25*'pletros poreikis'!J31*IF($E25&gt;1,$E25,1)</f>
        <v>382.59517708408583</v>
      </c>
      <c r="L25" s="85">
        <f>+$D25*'pletros poreikis'!K31*IF($E25&gt;1,$E25,1)</f>
        <v>383.26116489901864</v>
      </c>
      <c r="M25" s="85">
        <f>+$D25*'pletros poreikis'!L31*IF($E25&gt;1,$E25,1)</f>
        <v>383.88182369003943</v>
      </c>
      <c r="N25" s="85">
        <f>+$D25*'pletros poreikis'!M31*IF($E25&gt;1,$E25,1)</f>
        <v>384.45715345714814</v>
      </c>
      <c r="O25" s="85">
        <f>+$D25*'pletros poreikis'!N31*IF($E25&gt;1,$E25,1)</f>
        <v>384.98715420034506</v>
      </c>
      <c r="P25" s="85">
        <f>+SUMIFS('isejimas i pensija'!D$5:D$77,'isejimas i pensija'!$C$5:$C$77,'paklausa ir pasiula'!$B25)*IF($E25&gt;1,$E25,1)</f>
        <v>12.447907663842184</v>
      </c>
      <c r="Q25" s="85">
        <f>+SUMIFS('isejimas i pensija'!E$5:E$77,'isejimas i pensija'!$C$5:$C$77,'paklausa ir pasiula'!$B25)*IF($E25&gt;1,$E25,1)</f>
        <v>13.296318113028285</v>
      </c>
      <c r="R25" s="85">
        <f>+SUMIFS('isejimas i pensija'!F$5:F$77,'isejimas i pensija'!$C$5:$C$77,'paklausa ir pasiula'!$B25)*IF($E25&gt;1,$E25,1)</f>
        <v>12.6630569059342</v>
      </c>
      <c r="S25" s="85">
        <f>+SUMIFS('isejimas i pensija'!G$5:G$77,'isejimas i pensija'!$C$5:$C$77,'paklausa ir pasiula'!$B25)*IF($E25&gt;1,$E25,1)</f>
        <v>11.978405212415726</v>
      </c>
      <c r="T25" s="85">
        <f>+SUMIFS('isejimas i pensija'!H$5:H$77,'isejimas i pensija'!$C$5:$C$77,'paklausa ir pasiula'!$B25)*IF($E25&gt;1,$E25,1)</f>
        <v>12.691860732332586</v>
      </c>
      <c r="U25" s="85">
        <f>+SUMIFS('isejimas i pensija'!I$5:I$77,'isejimas i pensija'!$C$5:$C$77,'paklausa ir pasiula'!$B25)*IF($E25&gt;1,$E25,1)</f>
        <v>12.017356458102615</v>
      </c>
      <c r="V25" s="85">
        <f>+SUMIFS('isejimas i pensija'!J$5:J$77,'isejimas i pensija'!$C$5:$C$77,'paklausa ir pasiula'!$B25)*IF($E25&gt;1,$E25,1)</f>
        <v>12.356802957229226</v>
      </c>
      <c r="W25" s="85">
        <f>+SUMIFS('isejimas i pensija'!K$5:K$77,'isejimas i pensija'!$C$5:$C$77,'paklausa ir pasiula'!$B25)*IF($E25&gt;1,$E25,1)</f>
        <v>11.584510812469489</v>
      </c>
      <c r="X25" s="85">
        <f>+SUMIFS('isejimas i pensija'!L$5:L$77,'isejimas i pensija'!$C$5:$C$77,'paklausa ir pasiula'!$B25)*IF($E25&gt;1,$E25,1)</f>
        <v>11.539440465700778</v>
      </c>
      <c r="Y25" s="85">
        <f>+SUMIFS('isejimas i pensija'!M$5:M$77,'isejimas i pensija'!$C$5:$C$77,'paklausa ir pasiula'!$B25)*IF($E25&gt;1,$E25,1)</f>
        <v>11.076563118285875</v>
      </c>
      <c r="Z25" s="85">
        <f>+SUMIFS('isejimas is darbo'!D$5:D$77,'isejimas is darbo'!$C$5:$C$77,'paklausa ir pasiula'!$B25)*IF($E25&gt;1,$E25,1)</f>
        <v>5.375</v>
      </c>
      <c r="AA25" s="85">
        <f>+SUMIFS('isejimas is darbo'!E$5:E$77,'isejimas is darbo'!$C$5:$C$77,'paklausa ir pasiula'!$B25)*IF($E25&gt;1,$E25,1)</f>
        <v>5.375</v>
      </c>
      <c r="AB25" s="85">
        <f>+SUMIFS('isejimas is darbo'!F$5:F$77,'isejimas is darbo'!$C$5:$C$77,'paklausa ir pasiula'!$B25)*IF($E25&gt;1,$E25,1)</f>
        <v>5.375</v>
      </c>
      <c r="AC25" s="85">
        <f>+SUMIFS('isejimas is darbo'!G$5:G$77,'isejimas is darbo'!$C$5:$C$77,'paklausa ir pasiula'!$B25)*IF($E25&gt;1,$E25,1)</f>
        <v>5.375</v>
      </c>
      <c r="AD25" s="85">
        <f>+SUMIFS('isejimas is darbo'!H$5:H$77,'isejimas is darbo'!$C$5:$C$77,'paklausa ir pasiula'!$B25)*IF($E25&gt;1,$E25,1)</f>
        <v>5.375</v>
      </c>
      <c r="AE25" s="85">
        <f>+SUMIFS('isejimas is darbo'!I$5:I$77,'isejimas is darbo'!$C$5:$C$77,'paklausa ir pasiula'!$B25)*IF($E25&gt;1,$E25,1)</f>
        <v>5.375</v>
      </c>
      <c r="AF25" s="85">
        <f>+SUMIFS('isejimas is darbo'!J$5:J$77,'isejimas is darbo'!$C$5:$C$77,'paklausa ir pasiula'!$B25)*IF($E25&gt;1,$E25,1)</f>
        <v>5.375</v>
      </c>
      <c r="AG25" s="85">
        <f>+SUMIFS('isejimas is darbo'!K$5:K$77,'isejimas is darbo'!$C$5:$C$77,'paklausa ir pasiula'!$B25)*IF($E25&gt;1,$E25,1)</f>
        <v>5.375</v>
      </c>
      <c r="AH25" s="85">
        <f>+SUMIFS('isejimas is darbo'!L$5:L$77,'isejimas is darbo'!$C$5:$C$77,'paklausa ir pasiula'!$B25)*IF($E25&gt;1,$E25,1)</f>
        <v>5.375</v>
      </c>
      <c r="AI25" s="85">
        <f>+SUMIFS('isejimas is darbo'!M$5:M$77,'isejimas is darbo'!$C$5:$C$77,'paklausa ir pasiula'!$B25)*IF($E25&gt;1,$E25,1)</f>
        <v>5.375</v>
      </c>
      <c r="AJ25" s="85">
        <f>+$C25-F25-SUM($P25:P25)-SUM($Z25:Z25)</f>
        <v>-27.074876981251773</v>
      </c>
      <c r="AK25" s="85">
        <f>+$C25-G25-SUM($P25:Q25)-SUM($Z25:AA25)</f>
        <v>-46.638828028772551</v>
      </c>
      <c r="AL25" s="85">
        <f>+$C25-H25-SUM($P25:R25)-SUM($Z25:AB25)</f>
        <v>-65.524188845287284</v>
      </c>
      <c r="AM25" s="85">
        <f>+$C25-I25-SUM($P25:S25)-SUM($Z25:AC25)</f>
        <v>-83.679568944371653</v>
      </c>
      <c r="AN25" s="85">
        <f>+$C25-J25-SUM($P25:T25)-SUM($Z25:AD25)</f>
        <v>-102.50307553946074</v>
      </c>
      <c r="AO25" s="85">
        <f>+$C25-K25-SUM($P25:U25)-SUM($Z25:AE25)</f>
        <v>-120.60674883640806</v>
      </c>
      <c r="AP25" s="85">
        <f>+$C25-L25-SUM($P25:V25)-SUM($Z25:AF25)</f>
        <v>-139.0045396085701</v>
      </c>
      <c r="AQ25" s="85">
        <f>+$C25-M25-SUM($P25:W25)-SUM($Z25:AG25)</f>
        <v>-156.58470921206037</v>
      </c>
      <c r="AR25" s="85">
        <f>+$C25-N25-SUM($P25:X25)-SUM($Z25:AH25)</f>
        <v>-174.07447944486984</v>
      </c>
      <c r="AS25" s="85">
        <f>+$C25-O25-SUM($P25:Y25)-SUM($Z25:AI25)</f>
        <v>-191.05604330635265</v>
      </c>
      <c r="AT25" s="85">
        <f>(SUMIFS('nauji absolventai I pakopa'!B$75:B$82,'nauji absolventai I pakopa'!$A$75:$A$82,'paklausa ir pasiula'!$B25)+SUMIFS('nauji absolventai rezidentura'!B$641:B$706,'nauji absolventai rezidentura'!$A$641:$A$706,'paklausa ir pasiula'!$B25))*IF($E25&gt;1,$E25,1)</f>
        <v>10.328080808080809</v>
      </c>
      <c r="AU25" s="85">
        <f>(SUMIFS('nauji absolventai I pakopa'!C$75:C$82,'nauji absolventai I pakopa'!$A$75:$A$82,'paklausa ir pasiula'!$B25)+SUMIFS('nauji absolventai rezidentura'!C$641:C$706,'nauji absolventai rezidentura'!$A$641:$A$706,'paklausa ir pasiula'!$B25))*IF($E25&gt;1,$E25,1)</f>
        <v>9.1885353535353538</v>
      </c>
      <c r="AV25" s="85">
        <f>(SUMIFS('nauji absolventai I pakopa'!D$75:D$82,'nauji absolventai I pakopa'!$A$75:$A$82,'paklausa ir pasiula'!$B25)+SUMIFS('nauji absolventai rezidentura'!D$641:D$706,'nauji absolventai rezidentura'!$A$641:$A$706,'paklausa ir pasiula'!$B25))*IF($E25&gt;1,$E25,1)</f>
        <v>12.903510101010104</v>
      </c>
      <c r="AW25" s="85">
        <f>(SUMIFS('nauji absolventai I pakopa'!E$75:E$82,'nauji absolventai I pakopa'!$A$75:$A$82,'paklausa ir pasiula'!$B25)+SUMIFS('nauji absolventai rezidentura'!E$641:E$706,'nauji absolventai rezidentura'!$A$641:$A$706,'paklausa ir pasiula'!$B25))*IF($E25&gt;1,$E25,1)</f>
        <v>10.753434343434344</v>
      </c>
      <c r="AX25" s="85">
        <f>(SUMIFS('nauji absolventai I pakopa'!F$75:F$82,'nauji absolventai I pakopa'!$A$75:$A$82,'paklausa ir pasiula'!$B25)+SUMIFS('nauji absolventai rezidentura'!F$641:F$706,'nauji absolventai rezidentura'!$A$641:$A$706,'paklausa ir pasiula'!$B25))*IF($E25&gt;1,$E25,1)</f>
        <v>10.496010101010102</v>
      </c>
      <c r="AY25" s="85">
        <f>(SUMIFS('nauji absolventai I pakopa'!G$75:G$82,'nauji absolventai I pakopa'!$A$75:$A$82,'paklausa ir pasiula'!$B25)+SUMIFS('nauji absolventai rezidentura'!G$641:G$706,'nauji absolventai rezidentura'!$A$641:$A$706,'paklausa ir pasiula'!$B25))*IF($E25&gt;1,$E25,1)</f>
        <v>10.604343434343434</v>
      </c>
      <c r="AZ25" s="85">
        <f>(SUMIFS('nauji absolventai I pakopa'!H$75:H$82,'nauji absolventai I pakopa'!$A$75:$A$82,'paklausa ir pasiula'!$B25)+SUMIFS('nauji absolventai rezidentura'!H$641:H$706,'nauji absolventai rezidentura'!$A$641:$A$706,'paklausa ir pasiula'!$B25))*IF($E25&gt;1,$E25,1)</f>
        <v>10.204343434343436</v>
      </c>
      <c r="BA25" s="85">
        <f>(SUMIFS('nauji absolventai I pakopa'!I$75:I$82,'nauji absolventai I pakopa'!$A$75:$A$82,'paklausa ir pasiula'!$B25)+SUMIFS('nauji absolventai rezidentura'!I$641:I$706,'nauji absolventai rezidentura'!$A$641:$A$706,'paklausa ir pasiula'!$B25))*IF($E25&gt;1,$E25,1)</f>
        <v>10.204343434343436</v>
      </c>
      <c r="BB25" s="85">
        <f>(SUMIFS('nauji absolventai I pakopa'!J$75:J$82,'nauji absolventai I pakopa'!$A$75:$A$82,'paklausa ir pasiula'!$B25)+SUMIFS('nauji absolventai rezidentura'!J$641:J$706,'nauji absolventai rezidentura'!$A$641:$A$706,'paklausa ir pasiula'!$B25))*IF($E25&gt;1,$E25,1)</f>
        <v>10.204343434343436</v>
      </c>
      <c r="BC25" s="85">
        <f>(SUMIFS('nauji absolventai I pakopa'!K$75:K$82,'nauji absolventai I pakopa'!$A$75:$A$82,'paklausa ir pasiula'!$B25)+SUMIFS('nauji absolventai rezidentura'!K$641:K$706,'nauji absolventai rezidentura'!$A$641:$A$706,'paklausa ir pasiula'!$B25))*IF($E25&gt;1,$E25,1)</f>
        <v>10.204343434343436</v>
      </c>
      <c r="BD25" s="85">
        <f>+SUMIFS('nauji (ne absol)'!C$4:C$76,'nauji (ne absol)'!$B$4:$B$76,'paklausa ir pasiula'!$B25)*IF($E25&gt;1,$E25,1)</f>
        <v>5.375</v>
      </c>
      <c r="BE25" s="85">
        <f>+SUMIFS('nauji (ne absol)'!D$4:D$76,'nauji (ne absol)'!$B$4:$B$76,'paklausa ir pasiula'!$B25)*IF($E25&gt;1,$E25,1)</f>
        <v>5.375</v>
      </c>
      <c r="BF25" s="85">
        <f>+SUMIFS('nauji (ne absol)'!E$4:E$76,'nauji (ne absol)'!$B$4:$B$76,'paklausa ir pasiula'!$B25)*IF($E25&gt;1,$E25,1)</f>
        <v>5.375</v>
      </c>
      <c r="BG25" s="85">
        <f>+SUMIFS('nauji (ne absol)'!F$4:F$76,'nauji (ne absol)'!$B$4:$B$76,'paklausa ir pasiula'!$B25)*IF($E25&gt;1,$E25,1)</f>
        <v>5.375</v>
      </c>
      <c r="BH25" s="85">
        <f>+SUMIFS('nauji (ne absol)'!G$4:G$76,'nauji (ne absol)'!$B$4:$B$76,'paklausa ir pasiula'!$B25)*IF($E25&gt;1,$E25,1)</f>
        <v>5.375</v>
      </c>
      <c r="BI25" s="85">
        <f>+SUMIFS('nauji (ne absol)'!H$4:H$76,'nauji (ne absol)'!$B$4:$B$76,'paklausa ir pasiula'!$B25)*IF($E25&gt;1,$E25,1)</f>
        <v>5.375</v>
      </c>
      <c r="BJ25" s="85">
        <f>+SUMIFS('nauji (ne absol)'!I$4:I$76,'nauji (ne absol)'!$B$4:$B$76,'paklausa ir pasiula'!$B25)*IF($E25&gt;1,$E25,1)</f>
        <v>5.375</v>
      </c>
      <c r="BK25" s="85">
        <f>+SUMIFS('nauji (ne absol)'!J$4:J$76,'nauji (ne absol)'!$B$4:$B$76,'paklausa ir pasiula'!$B25)*IF($E25&gt;1,$E25,1)</f>
        <v>5.375</v>
      </c>
      <c r="BL25" s="85">
        <f>+SUMIFS('nauji (ne absol)'!K$4:K$76,'nauji (ne absol)'!$B$4:$B$76,'paklausa ir pasiula'!$B25)*IF($E25&gt;1,$E25,1)</f>
        <v>5.375</v>
      </c>
      <c r="BM25" s="85">
        <f>+SUMIFS('nauji (ne absol)'!L$4:L$76,'nauji (ne absol)'!$B$4:$B$76,'paklausa ir pasiula'!$B25)*IF($E25&gt;1,$E25,1)</f>
        <v>5.375</v>
      </c>
      <c r="BN25" s="85">
        <f>+AJ25+SUM($AT25:AT25)+SUM($BD25:BD25)</f>
        <v>-11.371796173170964</v>
      </c>
      <c r="BO25" s="85">
        <f>+AK25+SUM($AT25:AU25)+SUM($BD25:BE25)</f>
        <v>-16.372211867156388</v>
      </c>
      <c r="BP25" s="85">
        <f>+AL25+SUM($AT25:AV25)+SUM($BD25:BF25)</f>
        <v>-16.979062582661015</v>
      </c>
      <c r="BQ25" s="85">
        <f>+AM25+SUM($AT25:AW25)+SUM($BD25:BG25)</f>
        <v>-19.006008338311041</v>
      </c>
      <c r="BR25" s="85">
        <f>+AN25+SUM($AT25:AX25)+SUM($BD25:BH25)</f>
        <v>-21.958504832390027</v>
      </c>
      <c r="BS25" s="85">
        <f>+AO25+SUM($AT25:AY25)+SUM($BD25:BI25)</f>
        <v>-24.08283469499392</v>
      </c>
      <c r="BT25" s="85">
        <f>+AP25+SUM($AT25:AZ25)+SUM($BD25:BJ25)</f>
        <v>-26.901282032812531</v>
      </c>
      <c r="BU25" s="85">
        <f>+AQ25+SUM($AT25:BA25)+SUM($BD25:BK25)</f>
        <v>-28.902108201959379</v>
      </c>
      <c r="BV25" s="85">
        <f>+AR25+SUM($AT25:BB25)+SUM($BD25:BL25)</f>
        <v>-30.812535000425413</v>
      </c>
      <c r="BW25" s="85">
        <f>+AS25+SUM($AT25:BC25)+SUM($BD25:BM25)</f>
        <v>-32.214755427564796</v>
      </c>
    </row>
    <row r="26" spans="1:75" s="55" customFormat="1">
      <c r="A26" s="55" t="s">
        <v>75</v>
      </c>
      <c r="B26" s="55" t="s">
        <v>47</v>
      </c>
      <c r="C26" s="85">
        <v>63.500000000000007</v>
      </c>
      <c r="D26" s="85">
        <f>+IF('realus poreikis 2020'!$D$1=1,'realus poreikis 2020'!H38,IF('realus poreikis 2020'!$D$1=2,'realus poreikis 2020'!I38,'realus poreikis 2020'!J38))*IF($E26&gt;1,E26,1)</f>
        <v>65.5</v>
      </c>
      <c r="E26" s="57">
        <f>+'darbo kruvis'!F28</f>
        <v>1</v>
      </c>
      <c r="F26" s="85">
        <f>+$D26*'pletros poreikis'!E32*IF($E26&gt;1,$E26,1)</f>
        <v>64.354228074193728</v>
      </c>
      <c r="G26" s="85">
        <f>+$D26*'pletros poreikis'!F32*IF($E26&gt;1,$E26,1)</f>
        <v>64.563540704667176</v>
      </c>
      <c r="H26" s="85">
        <f>+$D26*'pletros poreikis'!G32*IF($E26&gt;1,$E26,1)</f>
        <v>64.766179710602373</v>
      </c>
      <c r="I26" s="85">
        <f>+$D26*'pletros poreikis'!H32*IF($E26&gt;1,$E26,1)</f>
        <v>64.962145091999332</v>
      </c>
      <c r="J26" s="85">
        <f>+$D26*'pletros poreikis'!I32*IF($E26&gt;1,$E26,1)</f>
        <v>65.15143684885804</v>
      </c>
      <c r="K26" s="85">
        <f>+$D26*'pletros poreikis'!J32*IF($E26&gt;1,$E26,1)</f>
        <v>65.334054981178525</v>
      </c>
      <c r="L26" s="85">
        <f>+$D26*'pletros poreikis'!K32*IF($E26&gt;1,$E26,1)</f>
        <v>65.509999488960759</v>
      </c>
      <c r="M26" s="85">
        <f>+$D26*'pletros poreikis'!L32*IF($E26&gt;1,$E26,1)</f>
        <v>65.679270372204769</v>
      </c>
      <c r="N26" s="85">
        <f>+$D26*'pletros poreikis'!M32*IF($E26&gt;1,$E26,1)</f>
        <v>65.8418676309105</v>
      </c>
      <c r="O26" s="85">
        <f>+$D26*'pletros poreikis'!N32*IF($E26&gt;1,$E26,1)</f>
        <v>65.997791265078007</v>
      </c>
      <c r="P26" s="85">
        <f>+SUMIFS('isejimas i pensija'!D$5:D$77,'isejimas i pensija'!$C$5:$C$77,'paklausa ir pasiula'!$B26)*IF($E26&gt;1,$E26,1)</f>
        <v>1.1148918818449123</v>
      </c>
      <c r="Q26" s="85">
        <f>+SUMIFS('isejimas i pensija'!E$5:E$77,'isejimas i pensija'!$C$5:$C$77,'paklausa ir pasiula'!$B26)*IF($E26&gt;1,$E26,1)</f>
        <v>1.3587230180194005</v>
      </c>
      <c r="R26" s="85">
        <f>+SUMIFS('isejimas i pensija'!F$5:F$77,'isejimas i pensija'!$C$5:$C$77,'paklausa ir pasiula'!$B26)*IF($E26&gt;1,$E26,1)</f>
        <v>1.4249384935502618</v>
      </c>
      <c r="S26" s="85">
        <f>+SUMIFS('isejimas i pensija'!G$5:G$77,'isejimas i pensija'!$C$5:$C$77,'paklausa ir pasiula'!$B26)*IF($E26&gt;1,$E26,1)</f>
        <v>1.5098322019973791</v>
      </c>
      <c r="T26" s="85">
        <f>+SUMIFS('isejimas i pensija'!H$5:H$77,'isejimas i pensija'!$C$5:$C$77,'paklausa ir pasiula'!$B26)*IF($E26&gt;1,$E26,1)</f>
        <v>1.6361237059363325</v>
      </c>
      <c r="U26" s="85">
        <f>+SUMIFS('isejimas i pensija'!I$5:I$77,'isejimas i pensija'!$C$5:$C$77,'paklausa ir pasiula'!$B26)*IF($E26&gt;1,$E26,1)</f>
        <v>1.6322156716615572</v>
      </c>
      <c r="V26" s="85">
        <f>+SUMIFS('isejimas i pensija'!J$5:J$77,'isejimas i pensija'!$C$5:$C$77,'paklausa ir pasiula'!$B26)*IF($E26&gt;1,$E26,1)</f>
        <v>1.8647044336628404</v>
      </c>
      <c r="W26" s="85">
        <f>+SUMIFS('isejimas i pensija'!K$5:K$77,'isejimas i pensija'!$C$5:$C$77,'paklausa ir pasiula'!$B26)*IF($E26&gt;1,$E26,1)</f>
        <v>1.6045840143295824</v>
      </c>
      <c r="X26" s="85">
        <f>+SUMIFS('isejimas i pensija'!L$5:L$77,'isejimas i pensija'!$C$5:$C$77,'paklausa ir pasiula'!$B26)*IF($E26&gt;1,$E26,1)</f>
        <v>1.7044682183045643</v>
      </c>
      <c r="Y26" s="85">
        <f>+SUMIFS('isejimas i pensija'!M$5:M$77,'isejimas i pensija'!$C$5:$C$77,'paklausa ir pasiula'!$B26)*IF($E26&gt;1,$E26,1)</f>
        <v>1.7900761405285837</v>
      </c>
      <c r="Z26" s="85">
        <f>+SUMIFS('isejimas is darbo'!D$5:D$77,'isejimas is darbo'!$C$5:$C$77,'paklausa ir pasiula'!$B26)*IF($E26&gt;1,$E26,1)</f>
        <v>1.7500000000000002</v>
      </c>
      <c r="AA26" s="85">
        <f>+SUMIFS('isejimas is darbo'!E$5:E$77,'isejimas is darbo'!$C$5:$C$77,'paklausa ir pasiula'!$B26)*IF($E26&gt;1,$E26,1)</f>
        <v>1.7500000000000002</v>
      </c>
      <c r="AB26" s="85">
        <f>+SUMIFS('isejimas is darbo'!F$5:F$77,'isejimas is darbo'!$C$5:$C$77,'paklausa ir pasiula'!$B26)*IF($E26&gt;1,$E26,1)</f>
        <v>1.7500000000000002</v>
      </c>
      <c r="AC26" s="85">
        <f>+SUMIFS('isejimas is darbo'!G$5:G$77,'isejimas is darbo'!$C$5:$C$77,'paklausa ir pasiula'!$B26)*IF($E26&gt;1,$E26,1)</f>
        <v>1.7500000000000002</v>
      </c>
      <c r="AD26" s="85">
        <f>+SUMIFS('isejimas is darbo'!H$5:H$77,'isejimas is darbo'!$C$5:$C$77,'paklausa ir pasiula'!$B26)*IF($E26&gt;1,$E26,1)</f>
        <v>1.7500000000000002</v>
      </c>
      <c r="AE26" s="85">
        <f>+SUMIFS('isejimas is darbo'!I$5:I$77,'isejimas is darbo'!$C$5:$C$77,'paklausa ir pasiula'!$B26)*IF($E26&gt;1,$E26,1)</f>
        <v>1.7500000000000002</v>
      </c>
      <c r="AF26" s="85">
        <f>+SUMIFS('isejimas is darbo'!J$5:J$77,'isejimas is darbo'!$C$5:$C$77,'paklausa ir pasiula'!$B26)*IF($E26&gt;1,$E26,1)</f>
        <v>1.7500000000000002</v>
      </c>
      <c r="AG26" s="85">
        <f>+SUMIFS('isejimas is darbo'!K$5:K$77,'isejimas is darbo'!$C$5:$C$77,'paklausa ir pasiula'!$B26)*IF($E26&gt;1,$E26,1)</f>
        <v>1.7500000000000002</v>
      </c>
      <c r="AH26" s="85">
        <f>+SUMIFS('isejimas is darbo'!L$5:L$77,'isejimas is darbo'!$C$5:$C$77,'paklausa ir pasiula'!$B26)*IF($E26&gt;1,$E26,1)</f>
        <v>1.7500000000000002</v>
      </c>
      <c r="AI26" s="85">
        <f>+SUMIFS('isejimas is darbo'!M$5:M$77,'isejimas is darbo'!$C$5:$C$77,'paklausa ir pasiula'!$B26)*IF($E26&gt;1,$E26,1)</f>
        <v>1.7500000000000002</v>
      </c>
      <c r="AJ26" s="85">
        <f>+$C26-F26-SUM($P26:P26)-SUM($Z26:Z26)</f>
        <v>-3.7191199560386332</v>
      </c>
      <c r="AK26" s="85">
        <f>+$C26-G26-SUM($P26:Q26)-SUM($Z26:AA26)</f>
        <v>-7.037155604531482</v>
      </c>
      <c r="AL26" s="85">
        <f>+$C26-H26-SUM($P26:R26)-SUM($Z26:AB26)</f>
        <v>-10.414733104016941</v>
      </c>
      <c r="AM26" s="85">
        <f>+$C26-I26-SUM($P26:S26)-SUM($Z26:AC26)</f>
        <v>-13.870530687411279</v>
      </c>
      <c r="AN26" s="85">
        <f>+$C26-J26-SUM($P26:T26)-SUM($Z26:AD26)</f>
        <v>-17.445946150206321</v>
      </c>
      <c r="AO26" s="85">
        <f>+$C26-K26-SUM($P26:U26)-SUM($Z26:AE26)</f>
        <v>-21.010779954188365</v>
      </c>
      <c r="AP26" s="85">
        <f>+$C26-L26-SUM($P26:V26)-SUM($Z26:AF26)</f>
        <v>-24.801428895633435</v>
      </c>
      <c r="AQ26" s="85">
        <f>+$C26-M26-SUM($P26:W26)-SUM($Z26:AG26)</f>
        <v>-28.325283793207028</v>
      </c>
      <c r="AR26" s="85">
        <f>+$C26-N26-SUM($P26:X26)-SUM($Z26:AH26)</f>
        <v>-31.942349270217321</v>
      </c>
      <c r="AS26" s="85">
        <f>+$C26-O26-SUM($P26:Y26)-SUM($Z26:AI26)</f>
        <v>-35.638349044913411</v>
      </c>
      <c r="AT26" s="85">
        <f>(SUMIFS('nauji absolventai I pakopa'!B$75:B$82,'nauji absolventai I pakopa'!$A$75:$A$82,'paklausa ir pasiula'!$B26)+SUMIFS('nauji absolventai rezidentura'!B$641:B$706,'nauji absolventai rezidentura'!$A$641:$A$706,'paklausa ir pasiula'!$B26))*IF($E26&gt;1,$E26,1)</f>
        <v>1.4027777777777777</v>
      </c>
      <c r="AU26" s="85">
        <f>(SUMIFS('nauji absolventai I pakopa'!C$75:C$82,'nauji absolventai I pakopa'!$A$75:$A$82,'paklausa ir pasiula'!$B26)+SUMIFS('nauji absolventai rezidentura'!C$641:C$706,'nauji absolventai rezidentura'!$A$641:$A$706,'paklausa ir pasiula'!$B26))*IF($E26&gt;1,$E26,1)</f>
        <v>1.0166666666666666</v>
      </c>
      <c r="AV26" s="85">
        <f>(SUMIFS('nauji absolventai I pakopa'!D$75:D$82,'nauji absolventai I pakopa'!$A$75:$A$82,'paklausa ir pasiula'!$B26)+SUMIFS('nauji absolventai rezidentura'!D$641:D$706,'nauji absolventai rezidentura'!$A$641:$A$706,'paklausa ir pasiula'!$B26))*IF($E26&gt;1,$E26,1)</f>
        <v>1.0388888888888888</v>
      </c>
      <c r="AW26" s="85">
        <f>(SUMIFS('nauji absolventai I pakopa'!E$75:E$82,'nauji absolventai I pakopa'!$A$75:$A$82,'paklausa ir pasiula'!$B26)+SUMIFS('nauji absolventai rezidentura'!E$641:E$706,'nauji absolventai rezidentura'!$A$641:$A$706,'paklausa ir pasiula'!$B26))*IF($E26&gt;1,$E26,1)</f>
        <v>1.6555555555555554</v>
      </c>
      <c r="AX26" s="85">
        <f>(SUMIFS('nauji absolventai I pakopa'!F$75:F$82,'nauji absolventai I pakopa'!$A$75:$A$82,'paklausa ir pasiula'!$B26)+SUMIFS('nauji absolventai rezidentura'!F$641:F$706,'nauji absolventai rezidentura'!$A$641:$A$706,'paklausa ir pasiula'!$B26))*IF($E26&gt;1,$E26,1)</f>
        <v>2.0861111111111112</v>
      </c>
      <c r="AY26" s="85">
        <f>(SUMIFS('nauji absolventai I pakopa'!G$75:G$82,'nauji absolventai I pakopa'!$A$75:$A$82,'paklausa ir pasiula'!$B26)+SUMIFS('nauji absolventai rezidentura'!G$641:G$706,'nauji absolventai rezidentura'!$A$641:$A$706,'paklausa ir pasiula'!$B26))*IF($E26&gt;1,$E26,1)</f>
        <v>1.9222222222222223</v>
      </c>
      <c r="AZ26" s="85">
        <f>(SUMIFS('nauji absolventai I pakopa'!H$75:H$82,'nauji absolventai I pakopa'!$A$75:$A$82,'paklausa ir pasiula'!$B26)+SUMIFS('nauji absolventai rezidentura'!H$641:H$706,'nauji absolventai rezidentura'!$A$641:$A$706,'paklausa ir pasiula'!$B26))*IF($E26&gt;1,$E26,1)</f>
        <v>1.8111111111111111</v>
      </c>
      <c r="BA26" s="85">
        <f>(SUMIFS('nauji absolventai I pakopa'!I$75:I$82,'nauji absolventai I pakopa'!$A$75:$A$82,'paklausa ir pasiula'!$B26)+SUMIFS('nauji absolventai rezidentura'!I$641:I$706,'nauji absolventai rezidentura'!$A$641:$A$706,'paklausa ir pasiula'!$B26))*IF($E26&gt;1,$E26,1)</f>
        <v>1.8111111111111111</v>
      </c>
      <c r="BB26" s="85">
        <f>(SUMIFS('nauji absolventai I pakopa'!J$75:J$82,'nauji absolventai I pakopa'!$A$75:$A$82,'paklausa ir pasiula'!$B26)+SUMIFS('nauji absolventai rezidentura'!J$641:J$706,'nauji absolventai rezidentura'!$A$641:$A$706,'paklausa ir pasiula'!$B26))*IF($E26&gt;1,$E26,1)</f>
        <v>1.8111111111111111</v>
      </c>
      <c r="BC26" s="85">
        <f>(SUMIFS('nauji absolventai I pakopa'!K$75:K$82,'nauji absolventai I pakopa'!$A$75:$A$82,'paklausa ir pasiula'!$B26)+SUMIFS('nauji absolventai rezidentura'!K$641:K$706,'nauji absolventai rezidentura'!$A$641:$A$706,'paklausa ir pasiula'!$B26))*IF($E26&gt;1,$E26,1)</f>
        <v>1.8111111111111111</v>
      </c>
      <c r="BD26" s="85">
        <f>+SUMIFS('nauji (ne absol)'!C$4:C$76,'nauji (ne absol)'!$B$4:$B$76,'paklausa ir pasiula'!$B26)*IF($E26&gt;1,$E26,1)</f>
        <v>0.83333333333333326</v>
      </c>
      <c r="BE26" s="85">
        <f>+SUMIFS('nauji (ne absol)'!D$4:D$76,'nauji (ne absol)'!$B$4:$B$76,'paklausa ir pasiula'!$B26)*IF($E26&gt;1,$E26,1)</f>
        <v>0.83333333333333326</v>
      </c>
      <c r="BF26" s="85">
        <f>+SUMIFS('nauji (ne absol)'!E$4:E$76,'nauji (ne absol)'!$B$4:$B$76,'paklausa ir pasiula'!$B26)*IF($E26&gt;1,$E26,1)</f>
        <v>0.83333333333333326</v>
      </c>
      <c r="BG26" s="85">
        <f>+SUMIFS('nauji (ne absol)'!F$4:F$76,'nauji (ne absol)'!$B$4:$B$76,'paklausa ir pasiula'!$B26)*IF($E26&gt;1,$E26,1)</f>
        <v>0.83333333333333326</v>
      </c>
      <c r="BH26" s="85">
        <f>+SUMIFS('nauji (ne absol)'!G$4:G$76,'nauji (ne absol)'!$B$4:$B$76,'paklausa ir pasiula'!$B26)*IF($E26&gt;1,$E26,1)</f>
        <v>0.83333333333333326</v>
      </c>
      <c r="BI26" s="85">
        <f>+SUMIFS('nauji (ne absol)'!H$4:H$76,'nauji (ne absol)'!$B$4:$B$76,'paklausa ir pasiula'!$B26)*IF($E26&gt;1,$E26,1)</f>
        <v>0.83333333333333326</v>
      </c>
      <c r="BJ26" s="85">
        <f>+SUMIFS('nauji (ne absol)'!I$4:I$76,'nauji (ne absol)'!$B$4:$B$76,'paklausa ir pasiula'!$B26)*IF($E26&gt;1,$E26,1)</f>
        <v>0.83333333333333326</v>
      </c>
      <c r="BK26" s="85">
        <f>+SUMIFS('nauji (ne absol)'!J$4:J$76,'nauji (ne absol)'!$B$4:$B$76,'paklausa ir pasiula'!$B26)*IF($E26&gt;1,$E26,1)</f>
        <v>0.83333333333333326</v>
      </c>
      <c r="BL26" s="85">
        <f>+SUMIFS('nauji (ne absol)'!K$4:K$76,'nauji (ne absol)'!$B$4:$B$76,'paklausa ir pasiula'!$B26)*IF($E26&gt;1,$E26,1)</f>
        <v>0.83333333333333326</v>
      </c>
      <c r="BM26" s="85">
        <f>+SUMIFS('nauji (ne absol)'!L$4:L$76,'nauji (ne absol)'!$B$4:$B$76,'paklausa ir pasiula'!$B26)*IF($E26&gt;1,$E26,1)</f>
        <v>0.83333333333333326</v>
      </c>
      <c r="BN26" s="85">
        <f>+AJ26+SUM($AT26:AT26)+SUM($BD26:BD26)</f>
        <v>-1.4830088449275223</v>
      </c>
      <c r="BO26" s="85">
        <f>+AK26+SUM($AT26:AU26)+SUM($BD26:BE26)</f>
        <v>-2.9510444934203712</v>
      </c>
      <c r="BP26" s="85">
        <f>+AL26+SUM($AT26:AV26)+SUM($BD26:BF26)</f>
        <v>-4.4563997706836078</v>
      </c>
      <c r="BQ26" s="85">
        <f>+AM26+SUM($AT26:AW26)+SUM($BD26:BG26)</f>
        <v>-5.4233084651890566</v>
      </c>
      <c r="BR26" s="85">
        <f>+AN26+SUM($AT26:AX26)+SUM($BD26:BH26)</f>
        <v>-6.079279483539656</v>
      </c>
      <c r="BS26" s="85">
        <f>+AO26+SUM($AT26:AY26)+SUM($BD26:BI26)</f>
        <v>-6.8885577319661442</v>
      </c>
      <c r="BT26" s="85">
        <f>+AP26+SUM($AT26:AZ26)+SUM($BD26:BJ26)</f>
        <v>-8.0347622289667697</v>
      </c>
      <c r="BU26" s="85">
        <f>+AQ26+SUM($AT26:BA26)+SUM($BD26:BK26)</f>
        <v>-8.9141726820959164</v>
      </c>
      <c r="BV26" s="85">
        <f>+AR26+SUM($AT26:BB26)+SUM($BD26:BL26)</f>
        <v>-9.8867937146617653</v>
      </c>
      <c r="BW26" s="85">
        <f>+AS26+SUM($AT26:BC26)+SUM($BD26:BM26)</f>
        <v>-10.938349044913412</v>
      </c>
    </row>
    <row r="27" spans="1:75" s="55" customFormat="1">
      <c r="A27" s="55" t="s">
        <v>75</v>
      </c>
      <c r="B27" s="55" t="s">
        <v>39</v>
      </c>
      <c r="C27" s="85">
        <v>42.166666666666671</v>
      </c>
      <c r="D27" s="85">
        <f>+IF('realus poreikis 2020'!$D$1=1,'realus poreikis 2020'!H39,IF('realus poreikis 2020'!$D$1=2,'realus poreikis 2020'!I39,'realus poreikis 2020'!J39))*IF($E27&gt;1,E27,1)</f>
        <v>43.166666666666671</v>
      </c>
      <c r="E27" s="57">
        <f>+'darbo kruvis'!F29</f>
        <v>1</v>
      </c>
      <c r="F27" s="85">
        <f>+$D27*'pletros poreikis'!E33*IF($E27&gt;1,$E27,1)</f>
        <v>42.411565066707837</v>
      </c>
      <c r="G27" s="85">
        <f>+$D27*'pletros poreikis'!F33*IF($E27&gt;1,$E27,1)</f>
        <v>42.549509014017303</v>
      </c>
      <c r="H27" s="85">
        <f>+$D27*'pletros poreikis'!G33*IF($E27&gt;1,$E27,1)</f>
        <v>42.683054822000045</v>
      </c>
      <c r="I27" s="85">
        <f>+$D27*'pletros poreikis'!H33*IF($E27&gt;1,$E27,1)</f>
        <v>42.812202490656055</v>
      </c>
      <c r="J27" s="85">
        <f>+$D27*'pletros poreikis'!I33*IF($E27&gt;1,$E27,1)</f>
        <v>42.936952019985327</v>
      </c>
      <c r="K27" s="85">
        <f>+$D27*'pletros poreikis'!J33*IF($E27&gt;1,$E27,1)</f>
        <v>43.057303409987888</v>
      </c>
      <c r="L27" s="85">
        <f>+$D27*'pletros poreikis'!K33*IF($E27&gt;1,$E27,1)</f>
        <v>43.173256660663711</v>
      </c>
      <c r="M27" s="85">
        <f>+$D27*'pletros poreikis'!L33*IF($E27&gt;1,$E27,1)</f>
        <v>43.284811772012816</v>
      </c>
      <c r="N27" s="85">
        <f>+$D27*'pletros poreikis'!M33*IF($E27&gt;1,$E27,1)</f>
        <v>43.391968744035168</v>
      </c>
      <c r="O27" s="85">
        <f>+$D27*'pletros poreikis'!N33*IF($E27&gt;1,$E27,1)</f>
        <v>43.49472757673081</v>
      </c>
      <c r="P27" s="85">
        <f>+SUMIFS('isejimas i pensija'!D$5:D$77,'isejimas i pensija'!$C$5:$C$77,'paklausa ir pasiula'!$B27)*IF($E27&gt;1,$E27,1)</f>
        <v>0.62273148656215627</v>
      </c>
      <c r="Q27" s="85">
        <f>+SUMIFS('isejimas i pensija'!E$5:E$77,'isejimas i pensija'!$C$5:$C$77,'paklausa ir pasiula'!$B27)*IF($E27&gt;1,$E27,1)</f>
        <v>0.59820230094605287</v>
      </c>
      <c r="R27" s="85">
        <f>+SUMIFS('isejimas i pensija'!F$5:F$77,'isejimas i pensija'!$C$5:$C$77,'paklausa ir pasiula'!$B27)*IF($E27&gt;1,$E27,1)</f>
        <v>0.70696342535719014</v>
      </c>
      <c r="S27" s="85">
        <f>+SUMIFS('isejimas i pensija'!G$5:G$77,'isejimas i pensija'!$C$5:$C$77,'paklausa ir pasiula'!$B27)*IF($E27&gt;1,$E27,1)</f>
        <v>0.78040371677069076</v>
      </c>
      <c r="T27" s="85">
        <f>+SUMIFS('isejimas i pensija'!H$5:H$77,'isejimas i pensija'!$C$5:$C$77,'paklausa ir pasiula'!$B27)*IF($E27&gt;1,$E27,1)</f>
        <v>0.82687616411291365</v>
      </c>
      <c r="U27" s="85">
        <f>+SUMIFS('isejimas i pensija'!I$5:I$77,'isejimas i pensija'!$C$5:$C$77,'paklausa ir pasiula'!$B27)*IF($E27&gt;1,$E27,1)</f>
        <v>0.90178788497489892</v>
      </c>
      <c r="V27" s="85">
        <f>+SUMIFS('isejimas i pensija'!J$5:J$77,'isejimas i pensija'!$C$5:$C$77,'paklausa ir pasiula'!$B27)*IF($E27&gt;1,$E27,1)</f>
        <v>0.93820719213309056</v>
      </c>
      <c r="W27" s="85">
        <f>+SUMIFS('isejimas i pensija'!K$5:K$77,'isejimas i pensija'!$C$5:$C$77,'paklausa ir pasiula'!$B27)*IF($E27&gt;1,$E27,1)</f>
        <v>0.95992917537839706</v>
      </c>
      <c r="X27" s="85">
        <f>+SUMIFS('isejimas i pensija'!L$5:L$77,'isejimas i pensija'!$C$5:$C$77,'paklausa ir pasiula'!$B27)*IF($E27&gt;1,$E27,1)</f>
        <v>0.91554300113109821</v>
      </c>
      <c r="Y27" s="85">
        <f>+SUMIFS('isejimas i pensija'!M$5:M$77,'isejimas i pensija'!$C$5:$C$77,'paklausa ir pasiula'!$B27)*IF($E27&gt;1,$E27,1)</f>
        <v>0.94672521303286972</v>
      </c>
      <c r="Z27" s="85">
        <f>+SUMIFS('isejimas is darbo'!D$5:D$77,'isejimas is darbo'!$C$5:$C$77,'paklausa ir pasiula'!$B27)*IF($E27&gt;1,$E27,1)</f>
        <v>0.875</v>
      </c>
      <c r="AA27" s="85">
        <f>+SUMIFS('isejimas is darbo'!E$5:E$77,'isejimas is darbo'!$C$5:$C$77,'paklausa ir pasiula'!$B27)*IF($E27&gt;1,$E27,1)</f>
        <v>0.875</v>
      </c>
      <c r="AB27" s="85">
        <f>+SUMIFS('isejimas is darbo'!F$5:F$77,'isejimas is darbo'!$C$5:$C$77,'paklausa ir pasiula'!$B27)*IF($E27&gt;1,$E27,1)</f>
        <v>0.875</v>
      </c>
      <c r="AC27" s="85">
        <f>+SUMIFS('isejimas is darbo'!G$5:G$77,'isejimas is darbo'!$C$5:$C$77,'paklausa ir pasiula'!$B27)*IF($E27&gt;1,$E27,1)</f>
        <v>0.875</v>
      </c>
      <c r="AD27" s="85">
        <f>+SUMIFS('isejimas is darbo'!H$5:H$77,'isejimas is darbo'!$C$5:$C$77,'paklausa ir pasiula'!$B27)*IF($E27&gt;1,$E27,1)</f>
        <v>0.875</v>
      </c>
      <c r="AE27" s="85">
        <f>+SUMIFS('isejimas is darbo'!I$5:I$77,'isejimas is darbo'!$C$5:$C$77,'paklausa ir pasiula'!$B27)*IF($E27&gt;1,$E27,1)</f>
        <v>0.875</v>
      </c>
      <c r="AF27" s="85">
        <f>+SUMIFS('isejimas is darbo'!J$5:J$77,'isejimas is darbo'!$C$5:$C$77,'paklausa ir pasiula'!$B27)*IF($E27&gt;1,$E27,1)</f>
        <v>0.875</v>
      </c>
      <c r="AG27" s="85">
        <f>+SUMIFS('isejimas is darbo'!K$5:K$77,'isejimas is darbo'!$C$5:$C$77,'paklausa ir pasiula'!$B27)*IF($E27&gt;1,$E27,1)</f>
        <v>0.875</v>
      </c>
      <c r="AH27" s="85">
        <f>+SUMIFS('isejimas is darbo'!L$5:L$77,'isejimas is darbo'!$C$5:$C$77,'paklausa ir pasiula'!$B27)*IF($E27&gt;1,$E27,1)</f>
        <v>0.875</v>
      </c>
      <c r="AI27" s="85">
        <f>+SUMIFS('isejimas is darbo'!M$5:M$77,'isejimas is darbo'!$C$5:$C$77,'paklausa ir pasiula'!$B27)*IF($E27&gt;1,$E27,1)</f>
        <v>0.875</v>
      </c>
      <c r="AJ27" s="85">
        <f>+$C27-F27-SUM($P27:P27)-SUM($Z27:Z27)</f>
        <v>-1.7426298866033219</v>
      </c>
      <c r="AK27" s="85">
        <f>+$C27-G27-SUM($P27:Q27)-SUM($Z27:AA27)</f>
        <v>-3.3537761348588413</v>
      </c>
      <c r="AL27" s="85">
        <f>+$C27-H27-SUM($P27:R27)-SUM($Z27:AB27)</f>
        <v>-5.0692853681987735</v>
      </c>
      <c r="AM27" s="85">
        <f>+$C27-I27-SUM($P27:S27)-SUM($Z27:AC27)</f>
        <v>-6.8538367536254743</v>
      </c>
      <c r="AN27" s="85">
        <f>+$C27-J27-SUM($P27:T27)-SUM($Z27:AD27)</f>
        <v>-8.6804624470676597</v>
      </c>
      <c r="AO27" s="85">
        <f>+$C27-K27-SUM($P27:U27)-SUM($Z27:AE27)</f>
        <v>-10.57760172204512</v>
      </c>
      <c r="AP27" s="85">
        <f>+$C27-L27-SUM($P27:V27)-SUM($Z27:AF27)</f>
        <v>-12.506762164854033</v>
      </c>
      <c r="AQ27" s="85">
        <f>+$C27-M27-SUM($P27:W27)-SUM($Z27:AG27)</f>
        <v>-14.453246451581535</v>
      </c>
      <c r="AR27" s="85">
        <f>+$C27-N27-SUM($P27:X27)-SUM($Z27:AH27)</f>
        <v>-16.350946424734985</v>
      </c>
      <c r="AS27" s="85">
        <f>+$C27-O27-SUM($P27:Y27)-SUM($Z27:AI27)</f>
        <v>-18.275430470463498</v>
      </c>
      <c r="AT27" s="85">
        <f>(SUMIFS('nauji absolventai I pakopa'!B$75:B$82,'nauji absolventai I pakopa'!$A$75:$A$82,'paklausa ir pasiula'!$B27)+SUMIFS('nauji absolventai rezidentura'!B$641:B$706,'nauji absolventai rezidentura'!$A$641:$A$706,'paklausa ir pasiula'!$B27))*IF($E27&gt;1,$E27,1)</f>
        <v>1.4333333333333331</v>
      </c>
      <c r="AU27" s="85">
        <f>(SUMIFS('nauji absolventai I pakopa'!C$75:C$82,'nauji absolventai I pakopa'!$A$75:$A$82,'paklausa ir pasiula'!$B27)+SUMIFS('nauji absolventai rezidentura'!C$641:C$706,'nauji absolventai rezidentura'!$A$641:$A$706,'paklausa ir pasiula'!$B27))*IF($E27&gt;1,$E27,1)</f>
        <v>0.71666666666666656</v>
      </c>
      <c r="AV27" s="85">
        <f>(SUMIFS('nauji absolventai I pakopa'!D$75:D$82,'nauji absolventai I pakopa'!$A$75:$A$82,'paklausa ir pasiula'!$B27)+SUMIFS('nauji absolventai rezidentura'!D$641:D$706,'nauji absolventai rezidentura'!$A$641:$A$706,'paklausa ir pasiula'!$B27))*IF($E27&gt;1,$E27,1)</f>
        <v>0.71666666666666656</v>
      </c>
      <c r="AW27" s="85">
        <f>(SUMIFS('nauji absolventai I pakopa'!E$75:E$82,'nauji absolventai I pakopa'!$A$75:$A$82,'paklausa ir pasiula'!$B27)+SUMIFS('nauji absolventai rezidentura'!E$641:E$706,'nauji absolventai rezidentura'!$A$641:$A$706,'paklausa ir pasiula'!$B27))*IF($E27&gt;1,$E27,1)</f>
        <v>1.4333333333333331</v>
      </c>
      <c r="AX27" s="85">
        <f>(SUMIFS('nauji absolventai I pakopa'!F$75:F$82,'nauji absolventai I pakopa'!$A$75:$A$82,'paklausa ir pasiula'!$B27)+SUMIFS('nauji absolventai rezidentura'!F$641:F$706,'nauji absolventai rezidentura'!$A$641:$A$706,'paklausa ir pasiula'!$B27))*IF($E27&gt;1,$E27,1)</f>
        <v>0.71666666666666656</v>
      </c>
      <c r="AY27" s="85">
        <f>(SUMIFS('nauji absolventai I pakopa'!G$75:G$82,'nauji absolventai I pakopa'!$A$75:$A$82,'paklausa ir pasiula'!$B27)+SUMIFS('nauji absolventai rezidentura'!G$641:G$706,'nauji absolventai rezidentura'!$A$641:$A$706,'paklausa ir pasiula'!$B27))*IF($E27&gt;1,$E27,1)</f>
        <v>0.71666666666666656</v>
      </c>
      <c r="AZ27" s="85">
        <f>(SUMIFS('nauji absolventai I pakopa'!H$75:H$82,'nauji absolventai I pakopa'!$A$75:$A$82,'paklausa ir pasiula'!$B27)+SUMIFS('nauji absolventai rezidentura'!H$641:H$706,'nauji absolventai rezidentura'!$A$641:$A$706,'paklausa ir pasiula'!$B27))*IF($E27&gt;1,$E27,1)</f>
        <v>0.71666666666666656</v>
      </c>
      <c r="BA27" s="85">
        <f>(SUMIFS('nauji absolventai I pakopa'!I$75:I$82,'nauji absolventai I pakopa'!$A$75:$A$82,'paklausa ir pasiula'!$B27)+SUMIFS('nauji absolventai rezidentura'!I$641:I$706,'nauji absolventai rezidentura'!$A$641:$A$706,'paklausa ir pasiula'!$B27))*IF($E27&gt;1,$E27,1)</f>
        <v>0.71666666666666656</v>
      </c>
      <c r="BB27" s="85">
        <f>(SUMIFS('nauji absolventai I pakopa'!J$75:J$82,'nauji absolventai I pakopa'!$A$75:$A$82,'paklausa ir pasiula'!$B27)+SUMIFS('nauji absolventai rezidentura'!J$641:J$706,'nauji absolventai rezidentura'!$A$641:$A$706,'paklausa ir pasiula'!$B27))*IF($E27&gt;1,$E27,1)</f>
        <v>0.71666666666666656</v>
      </c>
      <c r="BC27" s="85">
        <f>(SUMIFS('nauji absolventai I pakopa'!K$75:K$82,'nauji absolventai I pakopa'!$A$75:$A$82,'paklausa ir pasiula'!$B27)+SUMIFS('nauji absolventai rezidentura'!K$641:K$706,'nauji absolventai rezidentura'!$A$641:$A$706,'paklausa ir pasiula'!$B27))*IF($E27&gt;1,$E27,1)</f>
        <v>0.71666666666666656</v>
      </c>
      <c r="BD27" s="85">
        <f>+SUMIFS('nauji (ne absol)'!C$4:C$76,'nauji (ne absol)'!$B$4:$B$76,'paklausa ir pasiula'!$B27)*IF($E27&gt;1,$E27,1)</f>
        <v>1</v>
      </c>
      <c r="BE27" s="85">
        <f>+SUMIFS('nauji (ne absol)'!D$4:D$76,'nauji (ne absol)'!$B$4:$B$76,'paklausa ir pasiula'!$B27)*IF($E27&gt;1,$E27,1)</f>
        <v>1</v>
      </c>
      <c r="BF27" s="85">
        <f>+SUMIFS('nauji (ne absol)'!E$4:E$76,'nauji (ne absol)'!$B$4:$B$76,'paklausa ir pasiula'!$B27)*IF($E27&gt;1,$E27,1)</f>
        <v>1</v>
      </c>
      <c r="BG27" s="85">
        <f>+SUMIFS('nauji (ne absol)'!F$4:F$76,'nauji (ne absol)'!$B$4:$B$76,'paklausa ir pasiula'!$B27)*IF($E27&gt;1,$E27,1)</f>
        <v>1</v>
      </c>
      <c r="BH27" s="85">
        <f>+SUMIFS('nauji (ne absol)'!G$4:G$76,'nauji (ne absol)'!$B$4:$B$76,'paklausa ir pasiula'!$B27)*IF($E27&gt;1,$E27,1)</f>
        <v>1</v>
      </c>
      <c r="BI27" s="85">
        <f>+SUMIFS('nauji (ne absol)'!H$4:H$76,'nauji (ne absol)'!$B$4:$B$76,'paklausa ir pasiula'!$B27)*IF($E27&gt;1,$E27,1)</f>
        <v>1</v>
      </c>
      <c r="BJ27" s="85">
        <f>+SUMIFS('nauji (ne absol)'!I$4:I$76,'nauji (ne absol)'!$B$4:$B$76,'paklausa ir pasiula'!$B27)*IF($E27&gt;1,$E27,1)</f>
        <v>1</v>
      </c>
      <c r="BK27" s="85">
        <f>+SUMIFS('nauji (ne absol)'!J$4:J$76,'nauji (ne absol)'!$B$4:$B$76,'paklausa ir pasiula'!$B27)*IF($E27&gt;1,$E27,1)</f>
        <v>1</v>
      </c>
      <c r="BL27" s="85">
        <f>+SUMIFS('nauji (ne absol)'!K$4:K$76,'nauji (ne absol)'!$B$4:$B$76,'paklausa ir pasiula'!$B27)*IF($E27&gt;1,$E27,1)</f>
        <v>1</v>
      </c>
      <c r="BM27" s="85">
        <f>+SUMIFS('nauji (ne absol)'!L$4:L$76,'nauji (ne absol)'!$B$4:$B$76,'paklausa ir pasiula'!$B27)*IF($E27&gt;1,$E27,1)</f>
        <v>1</v>
      </c>
      <c r="BN27" s="85">
        <f>+AJ27+SUM($AT27:AT27)+SUM($BD27:BD27)</f>
        <v>0.69070344673001127</v>
      </c>
      <c r="BO27" s="85">
        <f>+AK27+SUM($AT27:AU27)+SUM($BD27:BE27)</f>
        <v>0.79622386514115817</v>
      </c>
      <c r="BP27" s="85">
        <f>+AL27+SUM($AT27:AV27)+SUM($BD27:BF27)</f>
        <v>0.79738129846789274</v>
      </c>
      <c r="BQ27" s="85">
        <f>+AM27+SUM($AT27:AW27)+SUM($BD27:BG27)</f>
        <v>1.4461632463745246</v>
      </c>
      <c r="BR27" s="85">
        <f>+AN27+SUM($AT27:AX27)+SUM($BD27:BH27)</f>
        <v>1.336204219599006</v>
      </c>
      <c r="BS27" s="85">
        <f>+AO27+SUM($AT27:AY27)+SUM($BD27:BI27)</f>
        <v>1.1557316112882123</v>
      </c>
      <c r="BT27" s="85">
        <f>+AP27+SUM($AT27:AZ27)+SUM($BD27:BJ27)</f>
        <v>0.94323783514596649</v>
      </c>
      <c r="BU27" s="85">
        <f>+AQ27+SUM($AT27:BA27)+SUM($BD27:BK27)</f>
        <v>0.7134202150851312</v>
      </c>
      <c r="BV27" s="85">
        <f>+AR27+SUM($AT27:BB27)+SUM($BD27:BL27)</f>
        <v>0.53238690859834747</v>
      </c>
      <c r="BW27" s="85">
        <f>+AS27+SUM($AT27:BC27)+SUM($BD27:BM27)</f>
        <v>0.32456952953650209</v>
      </c>
    </row>
    <row r="28" spans="1:75" s="55" customFormat="1">
      <c r="A28" s="55" t="s">
        <v>75</v>
      </c>
      <c r="B28" s="55" t="s">
        <v>38</v>
      </c>
      <c r="C28" s="85">
        <v>369.83333333333337</v>
      </c>
      <c r="D28" s="85">
        <f>+IF('realus poreikis 2020'!$D$1=1,'realus poreikis 2020'!H40,IF('realus poreikis 2020'!$D$1=2,'realus poreikis 2020'!I40,'realus poreikis 2020'!J40))*IF($E28&gt;1,E28,1)</f>
        <v>374.83333333333337</v>
      </c>
      <c r="E28" s="57">
        <f>+'darbo kruvis'!F30</f>
        <v>1</v>
      </c>
      <c r="F28" s="85">
        <f>+$D28*'pletros poreikis'!E34*IF($E28&gt;1,$E28,1)</f>
        <v>367.3159385942713</v>
      </c>
      <c r="G28" s="85">
        <f>+$D28*'pletros poreikis'!F34*IF($E28&gt;1,$E28,1)</f>
        <v>368.18200048800452</v>
      </c>
      <c r="H28" s="85">
        <f>+$D28*'pletros poreikis'!G34*IF($E28&gt;1,$E28,1)</f>
        <v>369.00408266871881</v>
      </c>
      <c r="I28" s="85">
        <f>+$D28*'pletros poreikis'!H34*IF($E28&gt;1,$E28,1)</f>
        <v>369.78218513641411</v>
      </c>
      <c r="J28" s="85">
        <f>+$D28*'pletros poreikis'!I34*IF($E28&gt;1,$E28,1)</f>
        <v>370.51630789109032</v>
      </c>
      <c r="K28" s="85">
        <f>+$D28*'pletros poreikis'!J34*IF($E28&gt;1,$E28,1)</f>
        <v>371.20645093274766</v>
      </c>
      <c r="L28" s="85">
        <f>+$D28*'pletros poreikis'!K34*IF($E28&gt;1,$E28,1)</f>
        <v>371.85261426138607</v>
      </c>
      <c r="M28" s="85">
        <f>+$D28*'pletros poreikis'!L34*IF($E28&gt;1,$E28,1)</f>
        <v>372.45479787700543</v>
      </c>
      <c r="N28" s="85">
        <f>+$D28*'pletros poreikis'!M34*IF($E28&gt;1,$E28,1)</f>
        <v>373.01300177960582</v>
      </c>
      <c r="O28" s="85">
        <f>+$D28*'pletros poreikis'!N34*IF($E28&gt;1,$E28,1)</f>
        <v>373.52722596918721</v>
      </c>
      <c r="P28" s="85">
        <f>+SUMIFS('isejimas i pensija'!D$5:D$77,'isejimas i pensija'!$C$5:$C$77,'paklausa ir pasiula'!$B28)*IF($E28&gt;1,$E28,1)</f>
        <v>8.2654432135432501</v>
      </c>
      <c r="Q28" s="85">
        <f>+SUMIFS('isejimas i pensija'!E$5:E$77,'isejimas i pensija'!$C$5:$C$77,'paklausa ir pasiula'!$B28)*IF($E28&gt;1,$E28,1)</f>
        <v>9.24072089359926</v>
      </c>
      <c r="R28" s="85">
        <f>+SUMIFS('isejimas i pensija'!F$5:F$77,'isejimas i pensija'!$C$5:$C$77,'paklausa ir pasiula'!$B28)*IF($E28&gt;1,$E28,1)</f>
        <v>8.837168822457846</v>
      </c>
      <c r="S28" s="85">
        <f>+SUMIFS('isejimas i pensija'!G$5:G$77,'isejimas i pensija'!$C$5:$C$77,'paklausa ir pasiula'!$B28)*IF($E28&gt;1,$E28,1)</f>
        <v>8.8426686771853973</v>
      </c>
      <c r="T28" s="85">
        <f>+SUMIFS('isejimas i pensija'!H$5:H$77,'isejimas i pensija'!$C$5:$C$77,'paklausa ir pasiula'!$B28)*IF($E28&gt;1,$E28,1)</f>
        <v>8.8784791684115625</v>
      </c>
      <c r="U28" s="85">
        <f>+SUMIFS('isejimas i pensija'!I$5:I$77,'isejimas i pensija'!$C$5:$C$77,'paklausa ir pasiula'!$B28)*IF($E28&gt;1,$E28,1)</f>
        <v>9.205425351018043</v>
      </c>
      <c r="V28" s="85">
        <f>+SUMIFS('isejimas i pensija'!J$5:J$77,'isejimas i pensija'!$C$5:$C$77,'paklausa ir pasiula'!$B28)*IF($E28&gt;1,$E28,1)</f>
        <v>9.1150719729314176</v>
      </c>
      <c r="W28" s="85">
        <f>+SUMIFS('isejimas i pensija'!K$5:K$77,'isejimas i pensija'!$C$5:$C$77,'paklausa ir pasiula'!$B28)*IF($E28&gt;1,$E28,1)</f>
        <v>9.5035714031880172</v>
      </c>
      <c r="X28" s="85">
        <f>+SUMIFS('isejimas i pensija'!L$5:L$77,'isejimas i pensija'!$C$5:$C$77,'paklausa ir pasiula'!$B28)*IF($E28&gt;1,$E28,1)</f>
        <v>9.4483923752415482</v>
      </c>
      <c r="Y28" s="85">
        <f>+SUMIFS('isejimas i pensija'!M$5:M$77,'isejimas i pensija'!$C$5:$C$77,'paklausa ir pasiula'!$B28)*IF($E28&gt;1,$E28,1)</f>
        <v>9.1602872440738139</v>
      </c>
      <c r="Z28" s="85">
        <f>+SUMIFS('isejimas is darbo'!D$5:D$77,'isejimas is darbo'!$C$5:$C$77,'paklausa ir pasiula'!$B28)*IF($E28&gt;1,$E28,1)</f>
        <v>8</v>
      </c>
      <c r="AA28" s="85">
        <f>+SUMIFS('isejimas is darbo'!E$5:E$77,'isejimas is darbo'!$C$5:$C$77,'paklausa ir pasiula'!$B28)*IF($E28&gt;1,$E28,1)</f>
        <v>8</v>
      </c>
      <c r="AB28" s="85">
        <f>+SUMIFS('isejimas is darbo'!F$5:F$77,'isejimas is darbo'!$C$5:$C$77,'paklausa ir pasiula'!$B28)*IF($E28&gt;1,$E28,1)</f>
        <v>8</v>
      </c>
      <c r="AC28" s="85">
        <f>+SUMIFS('isejimas is darbo'!G$5:G$77,'isejimas is darbo'!$C$5:$C$77,'paklausa ir pasiula'!$B28)*IF($E28&gt;1,$E28,1)</f>
        <v>8</v>
      </c>
      <c r="AD28" s="85">
        <f>+SUMIFS('isejimas is darbo'!H$5:H$77,'isejimas is darbo'!$C$5:$C$77,'paklausa ir pasiula'!$B28)*IF($E28&gt;1,$E28,1)</f>
        <v>8</v>
      </c>
      <c r="AE28" s="85">
        <f>+SUMIFS('isejimas is darbo'!I$5:I$77,'isejimas is darbo'!$C$5:$C$77,'paklausa ir pasiula'!$B28)*IF($E28&gt;1,$E28,1)</f>
        <v>8</v>
      </c>
      <c r="AF28" s="85">
        <f>+SUMIFS('isejimas is darbo'!J$5:J$77,'isejimas is darbo'!$C$5:$C$77,'paklausa ir pasiula'!$B28)*IF($E28&gt;1,$E28,1)</f>
        <v>8</v>
      </c>
      <c r="AG28" s="85">
        <f>+SUMIFS('isejimas is darbo'!K$5:K$77,'isejimas is darbo'!$C$5:$C$77,'paklausa ir pasiula'!$B28)*IF($E28&gt;1,$E28,1)</f>
        <v>8</v>
      </c>
      <c r="AH28" s="85">
        <f>+SUMIFS('isejimas is darbo'!L$5:L$77,'isejimas is darbo'!$C$5:$C$77,'paklausa ir pasiula'!$B28)*IF($E28&gt;1,$E28,1)</f>
        <v>8</v>
      </c>
      <c r="AI28" s="85">
        <f>+SUMIFS('isejimas is darbo'!M$5:M$77,'isejimas is darbo'!$C$5:$C$77,'paklausa ir pasiula'!$B28)*IF($E28&gt;1,$E28,1)</f>
        <v>8</v>
      </c>
      <c r="AJ28" s="85">
        <f>+$C28-F28-SUM($P28:P28)-SUM($Z28:Z28)</f>
        <v>-13.74804847448118</v>
      </c>
      <c r="AK28" s="85">
        <f>+$C28-G28-SUM($P28:Q28)-SUM($Z28:AA28)</f>
        <v>-31.854831261813658</v>
      </c>
      <c r="AL28" s="85">
        <f>+$C28-H28-SUM($P28:R28)-SUM($Z28:AB28)</f>
        <v>-49.514082264985795</v>
      </c>
      <c r="AM28" s="85">
        <f>+$C28-I28-SUM($P28:S28)-SUM($Z28:AC28)</f>
        <v>-67.134853409866494</v>
      </c>
      <c r="AN28" s="85">
        <f>+$C28-J28-SUM($P28:T28)-SUM($Z28:AD28)</f>
        <v>-84.74745533295426</v>
      </c>
      <c r="AO28" s="85">
        <f>+$C28-K28-SUM($P28:U28)-SUM($Z28:AE28)</f>
        <v>-102.64302372562963</v>
      </c>
      <c r="AP28" s="85">
        <f>+$C28-L28-SUM($P28:V28)-SUM($Z28:AF28)</f>
        <v>-120.40425902719946</v>
      </c>
      <c r="AQ28" s="85">
        <f>+$C28-M28-SUM($P28:W28)-SUM($Z28:AG28)</f>
        <v>-138.51001404600686</v>
      </c>
      <c r="AR28" s="85">
        <f>+$C28-N28-SUM($P28:X28)-SUM($Z28:AH28)</f>
        <v>-156.51661032384879</v>
      </c>
      <c r="AS28" s="85">
        <f>+$C28-O28-SUM($P28:Y28)-SUM($Z28:AI28)</f>
        <v>-174.19112175750399</v>
      </c>
      <c r="AT28" s="85">
        <f>(SUMIFS('nauji absolventai I pakopa'!B$75:B$82,'nauji absolventai I pakopa'!$A$75:$A$82,'paklausa ir pasiula'!$B28)+SUMIFS('nauji absolventai rezidentura'!B$641:B$706,'nauji absolventai rezidentura'!$A$641:$A$706,'paklausa ir pasiula'!$B28))*IF($E28&gt;1,$E28,1)</f>
        <v>5.3089133089133096</v>
      </c>
      <c r="AU28" s="85">
        <f>(SUMIFS('nauji absolventai I pakopa'!C$75:C$82,'nauji absolventai I pakopa'!$A$75:$A$82,'paklausa ir pasiula'!$B28)+SUMIFS('nauji absolventai rezidentura'!C$641:C$706,'nauji absolventai rezidentura'!$A$641:$A$706,'paklausa ir pasiula'!$B28))*IF($E28&gt;1,$E28,1)</f>
        <v>5.2136752136752138</v>
      </c>
      <c r="AV28" s="85">
        <f>(SUMIFS('nauji absolventai I pakopa'!D$75:D$82,'nauji absolventai I pakopa'!$A$75:$A$82,'paklausa ir pasiula'!$B28)+SUMIFS('nauji absolventai rezidentura'!D$641:D$706,'nauji absolventai rezidentura'!$A$641:$A$706,'paklausa ir pasiula'!$B28))*IF($E28&gt;1,$E28,1)</f>
        <v>4.4847374847374848</v>
      </c>
      <c r="AW28" s="85">
        <f>(SUMIFS('nauji absolventai I pakopa'!E$75:E$82,'nauji absolventai I pakopa'!$A$75:$A$82,'paklausa ir pasiula'!$B28)+SUMIFS('nauji absolventai rezidentura'!E$641:E$706,'nauji absolventai rezidentura'!$A$641:$A$706,'paklausa ir pasiula'!$B28))*IF($E28&gt;1,$E28,1)</f>
        <v>6.655677655677656</v>
      </c>
      <c r="AX28" s="85">
        <f>(SUMIFS('nauji absolventai I pakopa'!F$75:F$82,'nauji absolventai I pakopa'!$A$75:$A$82,'paklausa ir pasiula'!$B28)+SUMIFS('nauji absolventai rezidentura'!F$641:F$706,'nauji absolventai rezidentura'!$A$641:$A$706,'paklausa ir pasiula'!$B28))*IF($E28&gt;1,$E28,1)</f>
        <v>6.7032967032967044</v>
      </c>
      <c r="AY28" s="85">
        <f>(SUMIFS('nauji absolventai I pakopa'!G$75:G$82,'nauji absolventai I pakopa'!$A$75:$A$82,'paklausa ir pasiula'!$B28)+SUMIFS('nauji absolventai rezidentura'!G$641:G$706,'nauji absolventai rezidentura'!$A$641:$A$706,'paklausa ir pasiula'!$B28))*IF($E28&gt;1,$E28,1)</f>
        <v>8.1611721611721606</v>
      </c>
      <c r="AZ28" s="85">
        <f>(SUMIFS('nauji absolventai I pakopa'!H$75:H$82,'nauji absolventai I pakopa'!$A$75:$A$82,'paklausa ir pasiula'!$B28)+SUMIFS('nauji absolventai rezidentura'!H$641:H$706,'nauji absolventai rezidentura'!$A$641:$A$706,'paklausa ir pasiula'!$B28))*IF($E28&gt;1,$E28,1)</f>
        <v>8.1929181929181922</v>
      </c>
      <c r="BA28" s="85">
        <f>(SUMIFS('nauji absolventai I pakopa'!I$75:I$82,'nauji absolventai I pakopa'!$A$75:$A$82,'paklausa ir pasiula'!$B28)+SUMIFS('nauji absolventai rezidentura'!I$641:I$706,'nauji absolventai rezidentura'!$A$641:$A$706,'paklausa ir pasiula'!$B28))*IF($E28&gt;1,$E28,1)</f>
        <v>8.1929181929181922</v>
      </c>
      <c r="BB28" s="85">
        <f>(SUMIFS('nauji absolventai I pakopa'!J$75:J$82,'nauji absolventai I pakopa'!$A$75:$A$82,'paklausa ir pasiula'!$B28)+SUMIFS('nauji absolventai rezidentura'!J$641:J$706,'nauji absolventai rezidentura'!$A$641:$A$706,'paklausa ir pasiula'!$B28))*IF($E28&gt;1,$E28,1)</f>
        <v>8.1929181929181922</v>
      </c>
      <c r="BC28" s="85">
        <f>(SUMIFS('nauji absolventai I pakopa'!K$75:K$82,'nauji absolventai I pakopa'!$A$75:$A$82,'paklausa ir pasiula'!$B28)+SUMIFS('nauji absolventai rezidentura'!K$641:K$706,'nauji absolventai rezidentura'!$A$641:$A$706,'paklausa ir pasiula'!$B28))*IF($E28&gt;1,$E28,1)</f>
        <v>8.1929181929181922</v>
      </c>
      <c r="BD28" s="85">
        <f>+SUMIFS('nauji (ne absol)'!C$4:C$76,'nauji (ne absol)'!$B$4:$B$76,'paklausa ir pasiula'!$B28)*IF($E28&gt;1,$E28,1)</f>
        <v>9.25</v>
      </c>
      <c r="BE28" s="85">
        <f>+SUMIFS('nauji (ne absol)'!D$4:D$76,'nauji (ne absol)'!$B$4:$B$76,'paklausa ir pasiula'!$B28)*IF($E28&gt;1,$E28,1)</f>
        <v>9.25</v>
      </c>
      <c r="BF28" s="85">
        <f>+SUMIFS('nauji (ne absol)'!E$4:E$76,'nauji (ne absol)'!$B$4:$B$76,'paklausa ir pasiula'!$B28)*IF($E28&gt;1,$E28,1)</f>
        <v>9.25</v>
      </c>
      <c r="BG28" s="85">
        <f>+SUMIFS('nauji (ne absol)'!F$4:F$76,'nauji (ne absol)'!$B$4:$B$76,'paklausa ir pasiula'!$B28)*IF($E28&gt;1,$E28,1)</f>
        <v>9.25</v>
      </c>
      <c r="BH28" s="85">
        <f>+SUMIFS('nauji (ne absol)'!G$4:G$76,'nauji (ne absol)'!$B$4:$B$76,'paklausa ir pasiula'!$B28)*IF($E28&gt;1,$E28,1)</f>
        <v>9.25</v>
      </c>
      <c r="BI28" s="85">
        <f>+SUMIFS('nauji (ne absol)'!H$4:H$76,'nauji (ne absol)'!$B$4:$B$76,'paklausa ir pasiula'!$B28)*IF($E28&gt;1,$E28,1)</f>
        <v>9.25</v>
      </c>
      <c r="BJ28" s="85">
        <f>+SUMIFS('nauji (ne absol)'!I$4:I$76,'nauji (ne absol)'!$B$4:$B$76,'paklausa ir pasiula'!$B28)*IF($E28&gt;1,$E28,1)</f>
        <v>9.25</v>
      </c>
      <c r="BK28" s="85">
        <f>+SUMIFS('nauji (ne absol)'!J$4:J$76,'nauji (ne absol)'!$B$4:$B$76,'paklausa ir pasiula'!$B28)*IF($E28&gt;1,$E28,1)</f>
        <v>9.25</v>
      </c>
      <c r="BL28" s="85">
        <f>+SUMIFS('nauji (ne absol)'!K$4:K$76,'nauji (ne absol)'!$B$4:$B$76,'paklausa ir pasiula'!$B28)*IF($E28&gt;1,$E28,1)</f>
        <v>9.25</v>
      </c>
      <c r="BM28" s="85">
        <f>+SUMIFS('nauji (ne absol)'!L$4:L$76,'nauji (ne absol)'!$B$4:$B$76,'paklausa ir pasiula'!$B28)*IF($E28&gt;1,$E28,1)</f>
        <v>9.25</v>
      </c>
      <c r="BN28" s="85">
        <f>+AJ28+SUM($AT28:AT28)+SUM($BD28:BD28)</f>
        <v>0.8108648344321292</v>
      </c>
      <c r="BO28" s="85">
        <f>+AK28+SUM($AT28:AU28)+SUM($BD28:BE28)</f>
        <v>-2.8322427392251335</v>
      </c>
      <c r="BP28" s="85">
        <f>+AL28+SUM($AT28:AV28)+SUM($BD28:BF28)</f>
        <v>-6.7567562576597879</v>
      </c>
      <c r="BQ28" s="85">
        <f>+AM28+SUM($AT28:AW28)+SUM($BD28:BG28)</f>
        <v>-8.47184974686283</v>
      </c>
      <c r="BR28" s="85">
        <f>+AN28+SUM($AT28:AX28)+SUM($BD28:BH28)</f>
        <v>-10.131154966653895</v>
      </c>
      <c r="BS28" s="85">
        <f>+AO28+SUM($AT28:AY28)+SUM($BD28:BI28)</f>
        <v>-10.615551198157107</v>
      </c>
      <c r="BT28" s="85">
        <f>+AP28+SUM($AT28:AZ28)+SUM($BD28:BJ28)</f>
        <v>-10.933868306808733</v>
      </c>
      <c r="BU28" s="85">
        <f>+AQ28+SUM($AT28:BA28)+SUM($BD28:BK28)</f>
        <v>-11.596705132697949</v>
      </c>
      <c r="BV28" s="85">
        <f>+AR28+SUM($AT28:BB28)+SUM($BD28:BL28)</f>
        <v>-12.1603832176217</v>
      </c>
      <c r="BW28" s="85">
        <f>+AS28+SUM($AT28:BC28)+SUM($BD28:BM28)</f>
        <v>-12.391976458358698</v>
      </c>
    </row>
    <row r="29" spans="1:75" s="55" customFormat="1">
      <c r="A29" s="55" t="s">
        <v>75</v>
      </c>
      <c r="B29" s="55" t="s">
        <v>9</v>
      </c>
      <c r="C29" s="85">
        <v>250.5</v>
      </c>
      <c r="D29" s="85">
        <f>+IF('realus poreikis 2020'!$D$1=1,'realus poreikis 2020'!H41,IF('realus poreikis 2020'!$D$1=2,'realus poreikis 2020'!I41,'realus poreikis 2020'!J41))*IF($E29&gt;1,E29,1)</f>
        <v>255.5</v>
      </c>
      <c r="E29" s="57">
        <f>+'darbo kruvis'!F31</f>
        <v>1</v>
      </c>
      <c r="F29" s="85">
        <f>+$D29*'pletros poreikis'!E35*IF($E29&gt;1,$E29,1)</f>
        <v>250.37587099378297</v>
      </c>
      <c r="G29" s="85">
        <f>+$D29*'pletros poreikis'!F35*IF($E29&gt;1,$E29,1)</f>
        <v>250.96621020369537</v>
      </c>
      <c r="H29" s="85">
        <f>+$D29*'pletros poreikis'!G35*IF($E29&gt;1,$E29,1)</f>
        <v>251.52657124550728</v>
      </c>
      <c r="I29" s="85">
        <f>+$D29*'pletros poreikis'!H35*IF($E29&gt;1,$E29,1)</f>
        <v>252.05695411921866</v>
      </c>
      <c r="J29" s="85">
        <f>+$D29*'pletros poreikis'!I35*IF($E29&gt;1,$E29,1)</f>
        <v>252.55735882482944</v>
      </c>
      <c r="K29" s="85">
        <f>+$D29*'pletros poreikis'!J35*IF($E29&gt;1,$E29,1)</f>
        <v>253.02778536233973</v>
      </c>
      <c r="L29" s="85">
        <f>+$D29*'pletros poreikis'!K35*IF($E29&gt;1,$E29,1)</f>
        <v>253.46823373174956</v>
      </c>
      <c r="M29" s="85">
        <f>+$D29*'pletros poreikis'!L35*IF($E29&gt;1,$E29,1)</f>
        <v>253.87870393305883</v>
      </c>
      <c r="N29" s="85">
        <f>+$D29*'pletros poreikis'!M35*IF($E29&gt;1,$E29,1)</f>
        <v>254.2591959662675</v>
      </c>
      <c r="O29" s="85">
        <f>+$D29*'pletros poreikis'!N35*IF($E29&gt;1,$E29,1)</f>
        <v>254.60970983137571</v>
      </c>
      <c r="P29" s="85">
        <f>+SUMIFS('isejimas i pensija'!D$5:D$77,'isejimas i pensija'!$C$5:$C$77,'paklausa ir pasiula'!$B29)*IF($E29&gt;1,$E29,1)</f>
        <v>10.556499983678178</v>
      </c>
      <c r="Q29" s="85">
        <f>+SUMIFS('isejimas i pensija'!E$5:E$77,'isejimas i pensija'!$C$5:$C$77,'paklausa ir pasiula'!$B29)*IF($E29&gt;1,$E29,1)</f>
        <v>11.7497129652336</v>
      </c>
      <c r="R29" s="85">
        <f>+SUMIFS('isejimas i pensija'!F$5:F$77,'isejimas i pensija'!$C$5:$C$77,'paklausa ir pasiula'!$B29)*IF($E29&gt;1,$E29,1)</f>
        <v>9.5559354265787562</v>
      </c>
      <c r="S29" s="85">
        <f>+SUMIFS('isejimas i pensija'!G$5:G$77,'isejimas i pensija'!$C$5:$C$77,'paklausa ir pasiula'!$B29)*IF($E29&gt;1,$E29,1)</f>
        <v>10.332403132661517</v>
      </c>
      <c r="T29" s="85">
        <f>+SUMIFS('isejimas i pensija'!H$5:H$77,'isejimas i pensija'!$C$5:$C$77,'paklausa ir pasiula'!$B29)*IF($E29&gt;1,$E29,1)</f>
        <v>9.1076764953284854</v>
      </c>
      <c r="U29" s="85">
        <f>+SUMIFS('isejimas i pensija'!I$5:I$77,'isejimas i pensija'!$C$5:$C$77,'paklausa ir pasiula'!$B29)*IF($E29&gt;1,$E29,1)</f>
        <v>8.0483198890539569</v>
      </c>
      <c r="V29" s="85">
        <f>+SUMIFS('isejimas i pensija'!J$5:J$77,'isejimas i pensija'!$C$5:$C$77,'paklausa ir pasiula'!$B29)*IF($E29&gt;1,$E29,1)</f>
        <v>7.9101083810064461</v>
      </c>
      <c r="W29" s="85">
        <f>+SUMIFS('isejimas i pensija'!K$5:K$77,'isejimas i pensija'!$C$5:$C$77,'paklausa ir pasiula'!$B29)*IF($E29&gt;1,$E29,1)</f>
        <v>7.0841515906440176</v>
      </c>
      <c r="X29" s="85">
        <f>+SUMIFS('isejimas i pensija'!L$5:L$77,'isejimas i pensija'!$C$5:$C$77,'paklausa ir pasiula'!$B29)*IF($E29&gt;1,$E29,1)</f>
        <v>7.0571560072919794</v>
      </c>
      <c r="Y29" s="85">
        <f>+SUMIFS('isejimas i pensija'!M$5:M$77,'isejimas i pensija'!$C$5:$C$77,'paklausa ir pasiula'!$B29)*IF($E29&gt;1,$E29,1)</f>
        <v>7.7329134450623052</v>
      </c>
      <c r="Z29" s="85">
        <f>+SUMIFS('isejimas is darbo'!D$5:D$77,'isejimas is darbo'!$C$5:$C$77,'paklausa ir pasiula'!$B29)*IF($E29&gt;1,$E29,1)</f>
        <v>4</v>
      </c>
      <c r="AA29" s="85">
        <f>+SUMIFS('isejimas is darbo'!E$5:E$77,'isejimas is darbo'!$C$5:$C$77,'paklausa ir pasiula'!$B29)*IF($E29&gt;1,$E29,1)</f>
        <v>4</v>
      </c>
      <c r="AB29" s="85">
        <f>+SUMIFS('isejimas is darbo'!F$5:F$77,'isejimas is darbo'!$C$5:$C$77,'paklausa ir pasiula'!$B29)*IF($E29&gt;1,$E29,1)</f>
        <v>4</v>
      </c>
      <c r="AC29" s="85">
        <f>+SUMIFS('isejimas is darbo'!G$5:G$77,'isejimas is darbo'!$C$5:$C$77,'paklausa ir pasiula'!$B29)*IF($E29&gt;1,$E29,1)</f>
        <v>4</v>
      </c>
      <c r="AD29" s="85">
        <f>+SUMIFS('isejimas is darbo'!H$5:H$77,'isejimas is darbo'!$C$5:$C$77,'paklausa ir pasiula'!$B29)*IF($E29&gt;1,$E29,1)</f>
        <v>4</v>
      </c>
      <c r="AE29" s="85">
        <f>+SUMIFS('isejimas is darbo'!I$5:I$77,'isejimas is darbo'!$C$5:$C$77,'paklausa ir pasiula'!$B29)*IF($E29&gt;1,$E29,1)</f>
        <v>4</v>
      </c>
      <c r="AF29" s="85">
        <f>+SUMIFS('isejimas is darbo'!J$5:J$77,'isejimas is darbo'!$C$5:$C$77,'paklausa ir pasiula'!$B29)*IF($E29&gt;1,$E29,1)</f>
        <v>4</v>
      </c>
      <c r="AG29" s="85">
        <f>+SUMIFS('isejimas is darbo'!K$5:K$77,'isejimas is darbo'!$C$5:$C$77,'paklausa ir pasiula'!$B29)*IF($E29&gt;1,$E29,1)</f>
        <v>4</v>
      </c>
      <c r="AH29" s="85">
        <f>+SUMIFS('isejimas is darbo'!L$5:L$77,'isejimas is darbo'!$C$5:$C$77,'paklausa ir pasiula'!$B29)*IF($E29&gt;1,$E29,1)</f>
        <v>4</v>
      </c>
      <c r="AI29" s="85">
        <f>+SUMIFS('isejimas is darbo'!M$5:M$77,'isejimas is darbo'!$C$5:$C$77,'paklausa ir pasiula'!$B29)*IF($E29&gt;1,$E29,1)</f>
        <v>4</v>
      </c>
      <c r="AJ29" s="85">
        <f>+$C29-F29-SUM($P29:P29)-SUM($Z29:Z29)</f>
        <v>-14.432370977461146</v>
      </c>
      <c r="AK29" s="85">
        <f>+$C29-G29-SUM($P29:Q29)-SUM($Z29:AA29)</f>
        <v>-30.772423152607146</v>
      </c>
      <c r="AL29" s="85">
        <f>+$C29-H29-SUM($P29:R29)-SUM($Z29:AB29)</f>
        <v>-44.888719620997819</v>
      </c>
      <c r="AM29" s="85">
        <f>+$C29-I29-SUM($P29:S29)-SUM($Z29:AC29)</f>
        <v>-59.751505627370712</v>
      </c>
      <c r="AN29" s="85">
        <f>+$C29-J29-SUM($P29:T29)-SUM($Z29:AD29)</f>
        <v>-73.359586828309972</v>
      </c>
      <c r="AO29" s="85">
        <f>+$C29-K29-SUM($P29:U29)-SUM($Z29:AE29)</f>
        <v>-85.878333254874221</v>
      </c>
      <c r="AP29" s="85">
        <f>+$C29-L29-SUM($P29:V29)-SUM($Z29:AF29)</f>
        <v>-98.228890005290509</v>
      </c>
      <c r="AQ29" s="85">
        <f>+$C29-M29-SUM($P29:W29)-SUM($Z29:AG29)</f>
        <v>-109.72351179724379</v>
      </c>
      <c r="AR29" s="85">
        <f>+$C29-N29-SUM($P29:X29)-SUM($Z29:AH29)</f>
        <v>-121.16115983774444</v>
      </c>
      <c r="AS29" s="85">
        <f>+$C29-O29-SUM($P29:Y29)-SUM($Z29:AI29)</f>
        <v>-133.24458714791496</v>
      </c>
      <c r="AT29" s="85">
        <f>(SUMIFS('nauji absolventai I pakopa'!B$75:B$82,'nauji absolventai I pakopa'!$A$75:$A$82,'paklausa ir pasiula'!$B29)+SUMIFS('nauji absolventai rezidentura'!B$641:B$706,'nauji absolventai rezidentura'!$A$641:$A$706,'paklausa ir pasiula'!$B29))*IF($E29&gt;1,$E29,1)</f>
        <v>9.0925925925925917</v>
      </c>
      <c r="AU29" s="85">
        <f>(SUMIFS('nauji absolventai I pakopa'!C$75:C$82,'nauji absolventai I pakopa'!$A$75:$A$82,'paklausa ir pasiula'!$B29)+SUMIFS('nauji absolventai rezidentura'!C$641:C$706,'nauji absolventai rezidentura'!$A$641:$A$706,'paklausa ir pasiula'!$B29))*IF($E29&gt;1,$E29,1)</f>
        <v>9.129629629629628</v>
      </c>
      <c r="AV29" s="85">
        <f>(SUMIFS('nauji absolventai I pakopa'!D$75:D$82,'nauji absolventai I pakopa'!$A$75:$A$82,'paklausa ir pasiula'!$B29)+SUMIFS('nauji absolventai rezidentura'!D$641:D$706,'nauji absolventai rezidentura'!$A$641:$A$706,'paklausa ir pasiula'!$B29))*IF($E29&gt;1,$E29,1)</f>
        <v>9.8749999999999982</v>
      </c>
      <c r="AW29" s="85">
        <f>(SUMIFS('nauji absolventai I pakopa'!E$75:E$82,'nauji absolventai I pakopa'!$A$75:$A$82,'paklausa ir pasiula'!$B29)+SUMIFS('nauji absolventai rezidentura'!E$641:E$706,'nauji absolventai rezidentura'!$A$641:$A$706,'paklausa ir pasiula'!$B29))*IF($E29&gt;1,$E29,1)</f>
        <v>9.1768518518518505</v>
      </c>
      <c r="AX29" s="85">
        <f>(SUMIFS('nauji absolventai I pakopa'!F$75:F$82,'nauji absolventai I pakopa'!$A$75:$A$82,'paklausa ir pasiula'!$B29)+SUMIFS('nauji absolventai rezidentura'!F$641:F$706,'nauji absolventai rezidentura'!$A$641:$A$706,'paklausa ir pasiula'!$B29))*IF($E29&gt;1,$E29,1)</f>
        <v>9.2129629629629619</v>
      </c>
      <c r="AY29" s="85">
        <f>(SUMIFS('nauji absolventai I pakopa'!G$75:G$82,'nauji absolventai I pakopa'!$A$75:$A$82,'paklausa ir pasiula'!$B29)+SUMIFS('nauji absolventai rezidentura'!G$641:G$706,'nauji absolventai rezidentura'!$A$641:$A$706,'paklausa ir pasiula'!$B29))*IF($E29&gt;1,$E29,1)</f>
        <v>9.1666666666666643</v>
      </c>
      <c r="AZ29" s="85">
        <f>(SUMIFS('nauji absolventai I pakopa'!H$75:H$82,'nauji absolventai I pakopa'!$A$75:$A$82,'paklausa ir pasiula'!$B29)+SUMIFS('nauji absolventai rezidentura'!H$641:H$706,'nauji absolventai rezidentura'!$A$641:$A$706,'paklausa ir pasiula'!$B29))*IF($E29&gt;1,$E29,1)</f>
        <v>9.129629629629628</v>
      </c>
      <c r="BA29" s="85">
        <f>(SUMIFS('nauji absolventai I pakopa'!I$75:I$82,'nauji absolventai I pakopa'!$A$75:$A$82,'paklausa ir pasiula'!$B29)+SUMIFS('nauji absolventai rezidentura'!I$641:I$706,'nauji absolventai rezidentura'!$A$641:$A$706,'paklausa ir pasiula'!$B29))*IF($E29&gt;1,$E29,1)</f>
        <v>9.129629629629628</v>
      </c>
      <c r="BB29" s="85">
        <f>(SUMIFS('nauji absolventai I pakopa'!J$75:J$82,'nauji absolventai I pakopa'!$A$75:$A$82,'paklausa ir pasiula'!$B29)+SUMIFS('nauji absolventai rezidentura'!J$641:J$706,'nauji absolventai rezidentura'!$A$641:$A$706,'paklausa ir pasiula'!$B29))*IF($E29&gt;1,$E29,1)</f>
        <v>9.129629629629628</v>
      </c>
      <c r="BC29" s="85">
        <f>(SUMIFS('nauji absolventai I pakopa'!K$75:K$82,'nauji absolventai I pakopa'!$A$75:$A$82,'paklausa ir pasiula'!$B29)+SUMIFS('nauji absolventai rezidentura'!K$641:K$706,'nauji absolventai rezidentura'!$A$641:$A$706,'paklausa ir pasiula'!$B29))*IF($E29&gt;1,$E29,1)</f>
        <v>9.129629629629628</v>
      </c>
      <c r="BD29" s="85">
        <f>+SUMIFS('nauji (ne absol)'!C$4:C$76,'nauji (ne absol)'!$B$4:$B$76,'paklausa ir pasiula'!$B29)*IF($E29&gt;1,$E29,1)</f>
        <v>5.125</v>
      </c>
      <c r="BE29" s="85">
        <f>+SUMIFS('nauji (ne absol)'!D$4:D$76,'nauji (ne absol)'!$B$4:$B$76,'paklausa ir pasiula'!$B29)*IF($E29&gt;1,$E29,1)</f>
        <v>5.125</v>
      </c>
      <c r="BF29" s="85">
        <f>+SUMIFS('nauji (ne absol)'!E$4:E$76,'nauji (ne absol)'!$B$4:$B$76,'paklausa ir pasiula'!$B29)*IF($E29&gt;1,$E29,1)</f>
        <v>5.125</v>
      </c>
      <c r="BG29" s="85">
        <f>+SUMIFS('nauji (ne absol)'!F$4:F$76,'nauji (ne absol)'!$B$4:$B$76,'paklausa ir pasiula'!$B29)*IF($E29&gt;1,$E29,1)</f>
        <v>5.125</v>
      </c>
      <c r="BH29" s="85">
        <f>+SUMIFS('nauji (ne absol)'!G$4:G$76,'nauji (ne absol)'!$B$4:$B$76,'paklausa ir pasiula'!$B29)*IF($E29&gt;1,$E29,1)</f>
        <v>5.125</v>
      </c>
      <c r="BI29" s="85">
        <f>+SUMIFS('nauji (ne absol)'!H$4:H$76,'nauji (ne absol)'!$B$4:$B$76,'paklausa ir pasiula'!$B29)*IF($E29&gt;1,$E29,1)</f>
        <v>5.125</v>
      </c>
      <c r="BJ29" s="85">
        <f>+SUMIFS('nauji (ne absol)'!I$4:I$76,'nauji (ne absol)'!$B$4:$B$76,'paklausa ir pasiula'!$B29)*IF($E29&gt;1,$E29,1)</f>
        <v>5.125</v>
      </c>
      <c r="BK29" s="85">
        <f>+SUMIFS('nauji (ne absol)'!J$4:J$76,'nauji (ne absol)'!$B$4:$B$76,'paklausa ir pasiula'!$B29)*IF($E29&gt;1,$E29,1)</f>
        <v>5.125</v>
      </c>
      <c r="BL29" s="85">
        <f>+SUMIFS('nauji (ne absol)'!K$4:K$76,'nauji (ne absol)'!$B$4:$B$76,'paklausa ir pasiula'!$B29)*IF($E29&gt;1,$E29,1)</f>
        <v>5.125</v>
      </c>
      <c r="BM29" s="85">
        <f>+SUMIFS('nauji (ne absol)'!L$4:L$76,'nauji (ne absol)'!$B$4:$B$76,'paklausa ir pasiula'!$B29)*IF($E29&gt;1,$E29,1)</f>
        <v>5.125</v>
      </c>
      <c r="BN29" s="85">
        <f>+AJ29+SUM($AT29:AT29)+SUM($BD29:BD29)</f>
        <v>-0.21477838486855383</v>
      </c>
      <c r="BO29" s="85">
        <f>+AK29+SUM($AT29:AU29)+SUM($BD29:BE29)</f>
        <v>-2.3002009303849249</v>
      </c>
      <c r="BP29" s="85">
        <f>+AL29+SUM($AT29:AV29)+SUM($BD29:BF29)</f>
        <v>-1.4164973987755971</v>
      </c>
      <c r="BQ29" s="85">
        <f>+AM29+SUM($AT29:AW29)+SUM($BD29:BG29)</f>
        <v>-1.9774315532966398</v>
      </c>
      <c r="BR29" s="85">
        <f>+AN29+SUM($AT29:AX29)+SUM($BD29:BH29)</f>
        <v>-1.2475497912729381</v>
      </c>
      <c r="BS29" s="85">
        <f>+AO29+SUM($AT29:AY29)+SUM($BD29:BI29)</f>
        <v>0.52537044882947725</v>
      </c>
      <c r="BT29" s="85">
        <f>+AP29+SUM($AT29:AZ29)+SUM($BD29:BJ29)</f>
        <v>2.4294433280428223</v>
      </c>
      <c r="BU29" s="85">
        <f>+AQ29+SUM($AT29:BA29)+SUM($BD29:BK29)</f>
        <v>5.1894511657191771</v>
      </c>
      <c r="BV29" s="85">
        <f>+AR29+SUM($AT29:BB29)+SUM($BD29:BL29)</f>
        <v>8.0064327548481629</v>
      </c>
      <c r="BW29" s="85">
        <f>+AS29+SUM($AT29:BC29)+SUM($BD29:BM29)</f>
        <v>10.177635074307275</v>
      </c>
    </row>
    <row r="30" spans="1:75" s="55" customFormat="1">
      <c r="A30" s="55" t="s">
        <v>75</v>
      </c>
      <c r="B30" s="55" t="s">
        <v>66</v>
      </c>
      <c r="C30" s="85">
        <v>60.5</v>
      </c>
      <c r="D30" s="85">
        <f>+IF('realus poreikis 2020'!$D$1=1,'realus poreikis 2020'!H42,IF('realus poreikis 2020'!$D$1=2,'realus poreikis 2020'!I42,'realus poreikis 2020'!J42))*IF($E30&gt;1,E30,1)</f>
        <v>60.5</v>
      </c>
      <c r="E30" s="57">
        <f>+'darbo kruvis'!F32</f>
        <v>1</v>
      </c>
      <c r="F30" s="85">
        <f>+$D30*'pletros poreikis'!E36*IF($E30&gt;1,$E30,1)</f>
        <v>59.441691579980471</v>
      </c>
      <c r="G30" s="85">
        <f>+$D30*'pletros poreikis'!F36*IF($E30&gt;1,$E30,1)</f>
        <v>59.635026147058994</v>
      </c>
      <c r="H30" s="85">
        <f>+$D30*'pletros poreikis'!G36*IF($E30&gt;1,$E30,1)</f>
        <v>59.822196526586929</v>
      </c>
      <c r="I30" s="85">
        <f>+$D30*'pletros poreikis'!H36*IF($E30&gt;1,$E30,1)</f>
        <v>60.003202718564268</v>
      </c>
      <c r="J30" s="85">
        <f>+$D30*'pletros poreikis'!I36*IF($E30&gt;1,$E30,1)</f>
        <v>60.178044722991018</v>
      </c>
      <c r="K30" s="85">
        <f>+$D30*'pletros poreikis'!J36*IF($E30&gt;1,$E30,1)</f>
        <v>60.346722539867187</v>
      </c>
      <c r="L30" s="85">
        <f>+$D30*'pletros poreikis'!K36*IF($E30&gt;1,$E30,1)</f>
        <v>60.509236169192761</v>
      </c>
      <c r="M30" s="85">
        <f>+$D30*'pletros poreikis'!L36*IF($E30&gt;1,$E30,1)</f>
        <v>60.66558561096776</v>
      </c>
      <c r="N30" s="85">
        <f>+$D30*'pletros poreikis'!M36*IF($E30&gt;1,$E30,1)</f>
        <v>60.815770865192142</v>
      </c>
      <c r="O30" s="85">
        <f>+$D30*'pletros poreikis'!N36*IF($E30&gt;1,$E30,1)</f>
        <v>60.959791931865951</v>
      </c>
      <c r="P30" s="85">
        <f>+SUMIFS('isejimas i pensija'!D$5:D$77,'isejimas i pensija'!$C$5:$C$77,'paklausa ir pasiula'!$B30)*IF($E30&gt;1,$E30,1)</f>
        <v>0.32380836025805726</v>
      </c>
      <c r="Q30" s="85">
        <f>+SUMIFS('isejimas i pensija'!E$5:E$77,'isejimas i pensija'!$C$5:$C$77,'paklausa ir pasiula'!$B30)*IF($E30&gt;1,$E30,1)</f>
        <v>0.41390845714298885</v>
      </c>
      <c r="R30" s="85">
        <f>+SUMIFS('isejimas i pensija'!F$5:F$77,'isejimas i pensija'!$C$5:$C$77,'paklausa ir pasiula'!$B30)*IF($E30&gt;1,$E30,1)</f>
        <v>0.48551890337820613</v>
      </c>
      <c r="S30" s="85">
        <f>+SUMIFS('isejimas i pensija'!G$5:G$77,'isejimas i pensija'!$C$5:$C$77,'paklausa ir pasiula'!$B30)*IF($E30&gt;1,$E30,1)</f>
        <v>0.54650981737318427</v>
      </c>
      <c r="T30" s="85">
        <f>+SUMIFS('isejimas i pensija'!H$5:H$77,'isejimas i pensija'!$C$5:$C$77,'paklausa ir pasiula'!$B30)*IF($E30&gt;1,$E30,1)</f>
        <v>0.62588265799625287</v>
      </c>
      <c r="U30" s="85">
        <f>+SUMIFS('isejimas i pensija'!I$5:I$77,'isejimas i pensija'!$C$5:$C$77,'paklausa ir pasiula'!$B30)*IF($E30&gt;1,$E30,1)</f>
        <v>0.72449555286007317</v>
      </c>
      <c r="V30" s="85">
        <f>+SUMIFS('isejimas i pensija'!J$5:J$77,'isejimas i pensija'!$C$5:$C$77,'paklausa ir pasiula'!$B30)*IF($E30&gt;1,$E30,1)</f>
        <v>0.77670523590514273</v>
      </c>
      <c r="W30" s="85">
        <f>+SUMIFS('isejimas i pensija'!K$5:K$77,'isejimas i pensija'!$C$5:$C$77,'paklausa ir pasiula'!$B30)*IF($E30&gt;1,$E30,1)</f>
        <v>0.89464909084655608</v>
      </c>
      <c r="X30" s="85">
        <f>+SUMIFS('isejimas i pensija'!L$5:L$77,'isejimas i pensija'!$C$5:$C$77,'paklausa ir pasiula'!$B30)*IF($E30&gt;1,$E30,1)</f>
        <v>0.94494341674528237</v>
      </c>
      <c r="Y30" s="85">
        <f>+SUMIFS('isejimas i pensija'!M$5:M$77,'isejimas i pensija'!$C$5:$C$77,'paklausa ir pasiula'!$B30)*IF($E30&gt;1,$E30,1)</f>
        <v>1.1484426980434941</v>
      </c>
      <c r="Z30" s="85">
        <f>+SUMIFS('isejimas is darbo'!D$5:D$77,'isejimas is darbo'!$C$5:$C$77,'paklausa ir pasiula'!$B30)*IF($E30&gt;1,$E30,1)</f>
        <v>2.375</v>
      </c>
      <c r="AA30" s="85">
        <f>+SUMIFS('isejimas is darbo'!E$5:E$77,'isejimas is darbo'!$C$5:$C$77,'paklausa ir pasiula'!$B30)*IF($E30&gt;1,$E30,1)</f>
        <v>2.375</v>
      </c>
      <c r="AB30" s="85">
        <f>+SUMIFS('isejimas is darbo'!F$5:F$77,'isejimas is darbo'!$C$5:$C$77,'paklausa ir pasiula'!$B30)*IF($E30&gt;1,$E30,1)</f>
        <v>2.375</v>
      </c>
      <c r="AC30" s="85">
        <f>+SUMIFS('isejimas is darbo'!G$5:G$77,'isejimas is darbo'!$C$5:$C$77,'paklausa ir pasiula'!$B30)*IF($E30&gt;1,$E30,1)</f>
        <v>2.375</v>
      </c>
      <c r="AD30" s="85">
        <f>+SUMIFS('isejimas is darbo'!H$5:H$77,'isejimas is darbo'!$C$5:$C$77,'paklausa ir pasiula'!$B30)*IF($E30&gt;1,$E30,1)</f>
        <v>2.375</v>
      </c>
      <c r="AE30" s="85">
        <f>+SUMIFS('isejimas is darbo'!I$5:I$77,'isejimas is darbo'!$C$5:$C$77,'paklausa ir pasiula'!$B30)*IF($E30&gt;1,$E30,1)</f>
        <v>2.375</v>
      </c>
      <c r="AF30" s="85">
        <f>+SUMIFS('isejimas is darbo'!J$5:J$77,'isejimas is darbo'!$C$5:$C$77,'paklausa ir pasiula'!$B30)*IF($E30&gt;1,$E30,1)</f>
        <v>2.375</v>
      </c>
      <c r="AG30" s="85">
        <f>+SUMIFS('isejimas is darbo'!K$5:K$77,'isejimas is darbo'!$C$5:$C$77,'paklausa ir pasiula'!$B30)*IF($E30&gt;1,$E30,1)</f>
        <v>2.375</v>
      </c>
      <c r="AH30" s="85">
        <f>+SUMIFS('isejimas is darbo'!L$5:L$77,'isejimas is darbo'!$C$5:$C$77,'paklausa ir pasiula'!$B30)*IF($E30&gt;1,$E30,1)</f>
        <v>2.375</v>
      </c>
      <c r="AI30" s="85">
        <f>+SUMIFS('isejimas is darbo'!M$5:M$77,'isejimas is darbo'!$C$5:$C$77,'paklausa ir pasiula'!$B30)*IF($E30&gt;1,$E30,1)</f>
        <v>2.375</v>
      </c>
      <c r="AJ30" s="85">
        <f>+$C30-F30-SUM($P30:P30)-SUM($Z30:Z30)</f>
        <v>-1.6404999402385285</v>
      </c>
      <c r="AK30" s="85">
        <f>+$C30-G30-SUM($P30:Q30)-SUM($Z30:AA30)</f>
        <v>-4.6227429644600404</v>
      </c>
      <c r="AL30" s="85">
        <f>+$C30-H30-SUM($P30:R30)-SUM($Z30:AB30)</f>
        <v>-7.6704322473661808</v>
      </c>
      <c r="AM30" s="85">
        <f>+$C30-I30-SUM($P30:S30)-SUM($Z30:AC30)</f>
        <v>-10.772948256716704</v>
      </c>
      <c r="AN30" s="85">
        <f>+$C30-J30-SUM($P30:T30)-SUM($Z30:AD30)</f>
        <v>-13.948672919139707</v>
      </c>
      <c r="AO30" s="85">
        <f>+$C30-K30-SUM($P30:U30)-SUM($Z30:AE30)</f>
        <v>-17.216846288875949</v>
      </c>
      <c r="AP30" s="85">
        <f>+$C30-L30-SUM($P30:V30)-SUM($Z30:AF30)</f>
        <v>-20.531065154106667</v>
      </c>
      <c r="AQ30" s="85">
        <f>+$C30-M30-SUM($P30:W30)-SUM($Z30:AG30)</f>
        <v>-23.957063686728219</v>
      </c>
      <c r="AR30" s="85">
        <f>+$C30-N30-SUM($P30:X30)-SUM($Z30:AH30)</f>
        <v>-27.427192357697884</v>
      </c>
      <c r="AS30" s="85">
        <f>+$C30-O30-SUM($P30:Y30)-SUM($Z30:AI30)</f>
        <v>-31.094656122415188</v>
      </c>
      <c r="AT30" s="85">
        <f>(SUMIFS('nauji absolventai I pakopa'!B$75:B$82,'nauji absolventai I pakopa'!$A$75:$A$82,'paklausa ir pasiula'!$B30)+SUMIFS('nauji absolventai rezidentura'!B$641:B$706,'nauji absolventai rezidentura'!$A$641:$A$706,'paklausa ir pasiula'!$B30))*IF($E30&gt;1,$E30,1)</f>
        <v>1.2658333333333331</v>
      </c>
      <c r="AU30" s="85">
        <f>(SUMIFS('nauji absolventai I pakopa'!C$75:C$82,'nauji absolventai I pakopa'!$A$75:$A$82,'paklausa ir pasiula'!$B30)+SUMIFS('nauji absolventai rezidentura'!C$641:C$706,'nauji absolventai rezidentura'!$A$641:$A$706,'paklausa ir pasiula'!$B30))*IF($E30&gt;1,$E30,1)</f>
        <v>1.7558333333333336</v>
      </c>
      <c r="AV30" s="85">
        <f>(SUMIFS('nauji absolventai I pakopa'!D$75:D$82,'nauji absolventai I pakopa'!$A$75:$A$82,'paklausa ir pasiula'!$B30)+SUMIFS('nauji absolventai rezidentura'!D$641:D$706,'nauji absolventai rezidentura'!$A$641:$A$706,'paklausa ir pasiula'!$B30))*IF($E30&gt;1,$E30,1)</f>
        <v>1.5108333333333335</v>
      </c>
      <c r="AW30" s="85">
        <f>(SUMIFS('nauji absolventai I pakopa'!E$75:E$82,'nauji absolventai I pakopa'!$A$75:$A$82,'paklausa ir pasiula'!$B30)+SUMIFS('nauji absolventai rezidentura'!E$641:E$706,'nauji absolventai rezidentura'!$A$641:$A$706,'paklausa ir pasiula'!$B30))*IF($E30&gt;1,$E30,1)</f>
        <v>1.3650000000000002</v>
      </c>
      <c r="AX30" s="85">
        <f>(SUMIFS('nauji absolventai I pakopa'!F$75:F$82,'nauji absolventai I pakopa'!$A$75:$A$82,'paklausa ir pasiula'!$B30)+SUMIFS('nauji absolventai rezidentura'!F$641:F$706,'nauji absolventai rezidentura'!$A$641:$A$706,'paklausa ir pasiula'!$B30))*IF($E30&gt;1,$E30,1)</f>
        <v>1.9016666666666668</v>
      </c>
      <c r="AY30" s="85">
        <f>(SUMIFS('nauji absolventai I pakopa'!G$75:G$82,'nauji absolventai I pakopa'!$A$75:$A$82,'paklausa ir pasiula'!$B30)+SUMIFS('nauji absolventai rezidentura'!G$641:G$706,'nauji absolventai rezidentura'!$A$641:$A$706,'paklausa ir pasiula'!$B30))*IF($E30&gt;1,$E30,1)</f>
        <v>2.0475000000000003</v>
      </c>
      <c r="AZ30" s="85">
        <f>(SUMIFS('nauji absolventai I pakopa'!H$75:H$82,'nauji absolventai I pakopa'!$A$75:$A$82,'paklausa ir pasiula'!$B30)+SUMIFS('nauji absolventai rezidentura'!H$641:H$706,'nauji absolventai rezidentura'!$A$641:$A$706,'paklausa ir pasiula'!$B30))*IF($E30&gt;1,$E30,1)</f>
        <v>2.0475000000000003</v>
      </c>
      <c r="BA30" s="85">
        <f>(SUMIFS('nauji absolventai I pakopa'!I$75:I$82,'nauji absolventai I pakopa'!$A$75:$A$82,'paklausa ir pasiula'!$B30)+SUMIFS('nauji absolventai rezidentura'!I$641:I$706,'nauji absolventai rezidentura'!$A$641:$A$706,'paklausa ir pasiula'!$B30))*IF($E30&gt;1,$E30,1)</f>
        <v>2.0475000000000003</v>
      </c>
      <c r="BB30" s="85">
        <f>(SUMIFS('nauji absolventai I pakopa'!J$75:J$82,'nauji absolventai I pakopa'!$A$75:$A$82,'paklausa ir pasiula'!$B30)+SUMIFS('nauji absolventai rezidentura'!J$641:J$706,'nauji absolventai rezidentura'!$A$641:$A$706,'paklausa ir pasiula'!$B30))*IF($E30&gt;1,$E30,1)</f>
        <v>2.0475000000000003</v>
      </c>
      <c r="BC30" s="85">
        <f>(SUMIFS('nauji absolventai I pakopa'!K$75:K$82,'nauji absolventai I pakopa'!$A$75:$A$82,'paklausa ir pasiula'!$B30)+SUMIFS('nauji absolventai rezidentura'!K$641:K$706,'nauji absolventai rezidentura'!$A$641:$A$706,'paklausa ir pasiula'!$B30))*IF($E30&gt;1,$E30,1)</f>
        <v>2.0475000000000003</v>
      </c>
      <c r="BD30" s="85">
        <f>+SUMIFS('nauji (ne absol)'!C$4:C$76,'nauji (ne absol)'!$B$4:$B$76,'paklausa ir pasiula'!$B30)*IF($E30&gt;1,$E30,1)</f>
        <v>3.875</v>
      </c>
      <c r="BE30" s="85">
        <f>+SUMIFS('nauji (ne absol)'!D$4:D$76,'nauji (ne absol)'!$B$4:$B$76,'paklausa ir pasiula'!$B30)*IF($E30&gt;1,$E30,1)</f>
        <v>3.875</v>
      </c>
      <c r="BF30" s="85">
        <f>+SUMIFS('nauji (ne absol)'!E$4:E$76,'nauji (ne absol)'!$B$4:$B$76,'paklausa ir pasiula'!$B30)*IF($E30&gt;1,$E30,1)</f>
        <v>3.875</v>
      </c>
      <c r="BG30" s="85">
        <f>+SUMIFS('nauji (ne absol)'!F$4:F$76,'nauji (ne absol)'!$B$4:$B$76,'paklausa ir pasiula'!$B30)*IF($E30&gt;1,$E30,1)</f>
        <v>3.875</v>
      </c>
      <c r="BH30" s="85">
        <f>+SUMIFS('nauji (ne absol)'!G$4:G$76,'nauji (ne absol)'!$B$4:$B$76,'paklausa ir pasiula'!$B30)*IF($E30&gt;1,$E30,1)</f>
        <v>3.875</v>
      </c>
      <c r="BI30" s="85">
        <f>+SUMIFS('nauji (ne absol)'!H$4:H$76,'nauji (ne absol)'!$B$4:$B$76,'paklausa ir pasiula'!$B30)*IF($E30&gt;1,$E30,1)</f>
        <v>3.875</v>
      </c>
      <c r="BJ30" s="85">
        <f>+SUMIFS('nauji (ne absol)'!I$4:I$76,'nauji (ne absol)'!$B$4:$B$76,'paklausa ir pasiula'!$B30)*IF($E30&gt;1,$E30,1)</f>
        <v>3.875</v>
      </c>
      <c r="BK30" s="85">
        <f>+SUMIFS('nauji (ne absol)'!J$4:J$76,'nauji (ne absol)'!$B$4:$B$76,'paklausa ir pasiula'!$B30)*IF($E30&gt;1,$E30,1)</f>
        <v>3.875</v>
      </c>
      <c r="BL30" s="85">
        <f>+SUMIFS('nauji (ne absol)'!K$4:K$76,'nauji (ne absol)'!$B$4:$B$76,'paklausa ir pasiula'!$B30)*IF($E30&gt;1,$E30,1)</f>
        <v>3.875</v>
      </c>
      <c r="BM30" s="85">
        <f>+SUMIFS('nauji (ne absol)'!L$4:L$76,'nauji (ne absol)'!$B$4:$B$76,'paklausa ir pasiula'!$B30)*IF($E30&gt;1,$E30,1)</f>
        <v>3.875</v>
      </c>
      <c r="BN30" s="85">
        <f>+AJ30+SUM($AT30:AT30)+SUM($BD30:BD30)</f>
        <v>3.5003333930948046</v>
      </c>
      <c r="BO30" s="85">
        <f>+AK30+SUM($AT30:AU30)+SUM($BD30:BE30)</f>
        <v>6.1489237022066261</v>
      </c>
      <c r="BP30" s="85">
        <f>+AL30+SUM($AT30:AV30)+SUM($BD30:BF30)</f>
        <v>8.4870677526338199</v>
      </c>
      <c r="BQ30" s="85">
        <f>+AM30+SUM($AT30:AW30)+SUM($BD30:BG30)</f>
        <v>10.624551743283295</v>
      </c>
      <c r="BR30" s="85">
        <f>+AN30+SUM($AT30:AX30)+SUM($BD30:BH30)</f>
        <v>13.22549374752696</v>
      </c>
      <c r="BS30" s="85">
        <f>+AO30+SUM($AT30:AY30)+SUM($BD30:BI30)</f>
        <v>15.879820377790718</v>
      </c>
      <c r="BT30" s="85">
        <f>+AP30+SUM($AT30:AZ30)+SUM($BD30:BJ30)</f>
        <v>18.48810151256</v>
      </c>
      <c r="BU30" s="85">
        <f>+AQ30+SUM($AT30:BA30)+SUM($BD30:BK30)</f>
        <v>20.984602979938447</v>
      </c>
      <c r="BV30" s="85">
        <f>+AR30+SUM($AT30:BB30)+SUM($BD30:BL30)</f>
        <v>23.436974308968782</v>
      </c>
      <c r="BW30" s="85">
        <f>+AS30+SUM($AT30:BC30)+SUM($BD30:BM30)</f>
        <v>25.692010544251477</v>
      </c>
    </row>
    <row r="31" spans="1:75" s="55" customFormat="1">
      <c r="A31" s="55" t="s">
        <v>75</v>
      </c>
      <c r="B31" s="55" t="s">
        <v>23</v>
      </c>
      <c r="C31" s="85">
        <v>455.41666666666663</v>
      </c>
      <c r="D31" s="85">
        <f>+IF('realus poreikis 2020'!$D$1=1,'realus poreikis 2020'!H43,IF('realus poreikis 2020'!$D$1=2,'realus poreikis 2020'!I43,'realus poreikis 2020'!J43))*IF($E31&gt;1,E31,1)</f>
        <v>470.41666666666663</v>
      </c>
      <c r="E31" s="57">
        <f>+'darbo kruvis'!F33</f>
        <v>1</v>
      </c>
      <c r="F31" s="85">
        <f>+$D31*'pletros poreikis'!E37*IF($E31&gt;1,$E31,1)</f>
        <v>467.00976426057832</v>
      </c>
      <c r="G31" s="85">
        <f>+$D31*'pletros poreikis'!F37*IF($E31&gt;1,$E31,1)</f>
        <v>470.17847317431313</v>
      </c>
      <c r="H31" s="85">
        <f>+$D31*'pletros poreikis'!G37*IF($E31&gt;1,$E31,1)</f>
        <v>473.32831298889982</v>
      </c>
      <c r="I31" s="85">
        <f>+$D31*'pletros poreikis'!H37*IF($E31&gt;1,$E31,1)</f>
        <v>476.45928370433847</v>
      </c>
      <c r="J31" s="85">
        <f>+$D31*'pletros poreikis'!I37*IF($E31&gt;1,$E31,1)</f>
        <v>479.57138532062879</v>
      </c>
      <c r="K31" s="85">
        <f>+$D31*'pletros poreikis'!J37*IF($E31&gt;1,$E31,1)</f>
        <v>482.66461783777129</v>
      </c>
      <c r="L31" s="85">
        <f>+$D31*'pletros poreikis'!K37*IF($E31&gt;1,$E31,1)</f>
        <v>485.73898125576574</v>
      </c>
      <c r="M31" s="85">
        <f>+$D31*'pletros poreikis'!L37*IF($E31&gt;1,$E31,1)</f>
        <v>488.79447557461197</v>
      </c>
      <c r="N31" s="85">
        <f>+$D31*'pletros poreikis'!M37*IF($E31&gt;1,$E31,1)</f>
        <v>491.83110079431015</v>
      </c>
      <c r="O31" s="85">
        <f>+$D31*'pletros poreikis'!N37*IF($E31&gt;1,$E31,1)</f>
        <v>494.84885691486028</v>
      </c>
      <c r="P31" s="85">
        <f>+SUMIFS('isejimas i pensija'!D$5:D$77,'isejimas i pensija'!$C$5:$C$77,'paklausa ir pasiula'!$B31)*IF($E31&gt;1,$E31,1)</f>
        <v>13.790879628012291</v>
      </c>
      <c r="Q31" s="85">
        <f>+SUMIFS('isejimas i pensija'!E$5:E$77,'isejimas i pensija'!$C$5:$C$77,'paklausa ir pasiula'!$B31)*IF($E31&gt;1,$E31,1)</f>
        <v>13.417420432930067</v>
      </c>
      <c r="R31" s="85">
        <f>+SUMIFS('isejimas i pensija'!F$5:F$77,'isejimas i pensija'!$C$5:$C$77,'paklausa ir pasiula'!$B31)*IF($E31&gt;1,$E31,1)</f>
        <v>13.25816790477618</v>
      </c>
      <c r="S31" s="85">
        <f>+SUMIFS('isejimas i pensija'!G$5:G$77,'isejimas i pensija'!$C$5:$C$77,'paklausa ir pasiula'!$B31)*IF($E31&gt;1,$E31,1)</f>
        <v>13.514911087222011</v>
      </c>
      <c r="T31" s="85">
        <f>+SUMIFS('isejimas i pensija'!H$5:H$77,'isejimas i pensija'!$C$5:$C$77,'paklausa ir pasiula'!$B31)*IF($E31&gt;1,$E31,1)</f>
        <v>13.267682556795959</v>
      </c>
      <c r="U31" s="85">
        <f>+SUMIFS('isejimas i pensija'!I$5:I$77,'isejimas i pensija'!$C$5:$C$77,'paklausa ir pasiula'!$B31)*IF($E31&gt;1,$E31,1)</f>
        <v>13.39803118855173</v>
      </c>
      <c r="V31" s="85">
        <f>+SUMIFS('isejimas i pensija'!J$5:J$77,'isejimas i pensija'!$C$5:$C$77,'paklausa ir pasiula'!$B31)*IF($E31&gt;1,$E31,1)</f>
        <v>12.639522833363445</v>
      </c>
      <c r="W31" s="85">
        <f>+SUMIFS('isejimas i pensija'!K$5:K$77,'isejimas i pensija'!$C$5:$C$77,'paklausa ir pasiula'!$B31)*IF($E31&gt;1,$E31,1)</f>
        <v>13.10543205531186</v>
      </c>
      <c r="X31" s="85">
        <f>+SUMIFS('isejimas i pensija'!L$5:L$77,'isejimas i pensija'!$C$5:$C$77,'paklausa ir pasiula'!$B31)*IF($E31&gt;1,$E31,1)</f>
        <v>12.724917955704512</v>
      </c>
      <c r="Y31" s="85">
        <f>+SUMIFS('isejimas i pensija'!M$5:M$77,'isejimas i pensija'!$C$5:$C$77,'paklausa ir pasiula'!$B31)*IF($E31&gt;1,$E31,1)</f>
        <v>13.057450661221576</v>
      </c>
      <c r="Z31" s="85">
        <f>+SUMIFS('isejimas is darbo'!D$5:D$77,'isejimas is darbo'!$C$5:$C$77,'paklausa ir pasiula'!$B31)*IF($E31&gt;1,$E31,1)</f>
        <v>11.3125</v>
      </c>
      <c r="AA31" s="85">
        <f>+SUMIFS('isejimas is darbo'!E$5:E$77,'isejimas is darbo'!$C$5:$C$77,'paklausa ir pasiula'!$B31)*IF($E31&gt;1,$E31,1)</f>
        <v>11.3125</v>
      </c>
      <c r="AB31" s="85">
        <f>+SUMIFS('isejimas is darbo'!F$5:F$77,'isejimas is darbo'!$C$5:$C$77,'paklausa ir pasiula'!$B31)*IF($E31&gt;1,$E31,1)</f>
        <v>11.3125</v>
      </c>
      <c r="AC31" s="85">
        <f>+SUMIFS('isejimas is darbo'!G$5:G$77,'isejimas is darbo'!$C$5:$C$77,'paklausa ir pasiula'!$B31)*IF($E31&gt;1,$E31,1)</f>
        <v>11.3125</v>
      </c>
      <c r="AD31" s="85">
        <f>+SUMIFS('isejimas is darbo'!H$5:H$77,'isejimas is darbo'!$C$5:$C$77,'paklausa ir pasiula'!$B31)*IF($E31&gt;1,$E31,1)</f>
        <v>11.3125</v>
      </c>
      <c r="AE31" s="85">
        <f>+SUMIFS('isejimas is darbo'!I$5:I$77,'isejimas is darbo'!$C$5:$C$77,'paklausa ir pasiula'!$B31)*IF($E31&gt;1,$E31,1)</f>
        <v>11.3125</v>
      </c>
      <c r="AF31" s="85">
        <f>+SUMIFS('isejimas is darbo'!J$5:J$77,'isejimas is darbo'!$C$5:$C$77,'paklausa ir pasiula'!$B31)*IF($E31&gt;1,$E31,1)</f>
        <v>11.3125</v>
      </c>
      <c r="AG31" s="85">
        <f>+SUMIFS('isejimas is darbo'!K$5:K$77,'isejimas is darbo'!$C$5:$C$77,'paklausa ir pasiula'!$B31)*IF($E31&gt;1,$E31,1)</f>
        <v>11.3125</v>
      </c>
      <c r="AH31" s="85">
        <f>+SUMIFS('isejimas is darbo'!L$5:L$77,'isejimas is darbo'!$C$5:$C$77,'paklausa ir pasiula'!$B31)*IF($E31&gt;1,$E31,1)</f>
        <v>11.3125</v>
      </c>
      <c r="AI31" s="85">
        <f>+SUMIFS('isejimas is darbo'!M$5:M$77,'isejimas is darbo'!$C$5:$C$77,'paklausa ir pasiula'!$B31)*IF($E31&gt;1,$E31,1)</f>
        <v>11.3125</v>
      </c>
      <c r="AJ31" s="85">
        <f>+$C31-F31-SUM($P31:P31)-SUM($Z31:Z31)</f>
        <v>-36.696477221923985</v>
      </c>
      <c r="AK31" s="85">
        <f>+$C31-G31-SUM($P31:Q31)-SUM($Z31:AA31)</f>
        <v>-64.595106568588847</v>
      </c>
      <c r="AL31" s="85">
        <f>+$C31-H31-SUM($P31:R31)-SUM($Z31:AB31)</f>
        <v>-92.315614287951732</v>
      </c>
      <c r="AM31" s="85">
        <f>+$C31-I31-SUM($P31:S31)-SUM($Z31:AC31)</f>
        <v>-120.2739960906124</v>
      </c>
      <c r="AN31" s="85">
        <f>+$C31-J31-SUM($P31:T31)-SUM($Z31:AD31)</f>
        <v>-147.96628026369865</v>
      </c>
      <c r="AO31" s="85">
        <f>+$C31-K31-SUM($P31:U31)-SUM($Z31:AE31)</f>
        <v>-175.77004396939287</v>
      </c>
      <c r="AP31" s="85">
        <f>+$C31-L31-SUM($P31:V31)-SUM($Z31:AF31)</f>
        <v>-202.79643022075078</v>
      </c>
      <c r="AQ31" s="85">
        <f>+$C31-M31-SUM($P31:W31)-SUM($Z31:AG31)</f>
        <v>-230.26985659490887</v>
      </c>
      <c r="AR31" s="85">
        <f>+$C31-N31-SUM($P31:X31)-SUM($Z31:AH31)</f>
        <v>-257.34389977031157</v>
      </c>
      <c r="AS31" s="85">
        <f>+$C31-O31-SUM($P31:Y31)-SUM($Z31:AI31)</f>
        <v>-284.73160655208324</v>
      </c>
      <c r="AT31" s="85">
        <f>(SUMIFS('nauji absolventai I pakopa'!B$75:B$82,'nauji absolventai I pakopa'!$A$75:$A$82,'paklausa ir pasiula'!$B31)+SUMIFS('nauji absolventai rezidentura'!B$641:B$706,'nauji absolventai rezidentura'!$A$641:$A$706,'paklausa ir pasiula'!$B31))*IF($E31&gt;1,$E31,1)</f>
        <v>18.613537466855544</v>
      </c>
      <c r="AU31" s="85">
        <f>(SUMIFS('nauji absolventai I pakopa'!C$75:C$82,'nauji absolventai I pakopa'!$A$75:$A$82,'paklausa ir pasiula'!$B31)+SUMIFS('nauji absolventai rezidentura'!C$641:C$706,'nauji absolventai rezidentura'!$A$641:$A$706,'paklausa ir pasiula'!$B31))*IF($E31&gt;1,$E31,1)</f>
        <v>18.72935372852421</v>
      </c>
      <c r="AV31" s="85">
        <f>(SUMIFS('nauji absolventai I pakopa'!D$75:D$82,'nauji absolventai I pakopa'!$A$75:$A$82,'paklausa ir pasiula'!$B31)+SUMIFS('nauji absolventai rezidentura'!D$641:D$706,'nauji absolventai rezidentura'!$A$641:$A$706,'paklausa ir pasiula'!$B31))*IF($E31&gt;1,$E31,1)</f>
        <v>20.216304499170633</v>
      </c>
      <c r="AW31" s="85">
        <f>(SUMIFS('nauji absolventai I pakopa'!E$75:E$82,'nauji absolventai I pakopa'!$A$75:$A$82,'paklausa ir pasiula'!$B31)+SUMIFS('nauji absolventai rezidentura'!E$641:E$706,'nauji absolventai rezidentura'!$A$641:$A$706,'paklausa ir pasiula'!$B31))*IF($E31&gt;1,$E31,1)</f>
        <v>22.752186323296165</v>
      </c>
      <c r="AX31" s="85">
        <f>(SUMIFS('nauji absolventai I pakopa'!F$75:F$82,'nauji absolventai I pakopa'!$A$75:$A$82,'paklausa ir pasiula'!$B31)+SUMIFS('nauji absolventai rezidentura'!F$641:F$706,'nauji absolventai rezidentura'!$A$641:$A$706,'paklausa ir pasiula'!$B31))*IF($E31&gt;1,$E31,1)</f>
        <v>26.951536601164751</v>
      </c>
      <c r="AY31" s="85">
        <f>(SUMIFS('nauji absolventai I pakopa'!G$75:G$82,'nauji absolventai I pakopa'!$A$75:$A$82,'paklausa ir pasiula'!$B31)+SUMIFS('nauji absolventai rezidentura'!G$641:G$706,'nauji absolventai rezidentura'!$A$641:$A$706,'paklausa ir pasiula'!$B31))*IF($E31&gt;1,$E31,1)</f>
        <v>27.618979665346949</v>
      </c>
      <c r="AZ31" s="85">
        <f>(SUMIFS('nauji absolventai I pakopa'!H$75:H$82,'nauji absolventai I pakopa'!$A$75:$A$82,'paklausa ir pasiula'!$B31)+SUMIFS('nauji absolventai rezidentura'!H$641:H$706,'nauji absolventai rezidentura'!$A$641:$A$706,'paklausa ir pasiula'!$B31))*IF($E31&gt;1,$E31,1)</f>
        <v>28.467193951061233</v>
      </c>
      <c r="BA31" s="85">
        <f>(SUMIFS('nauji absolventai I pakopa'!I$75:I$82,'nauji absolventai I pakopa'!$A$75:$A$82,'paklausa ir pasiula'!$B31)+SUMIFS('nauji absolventai rezidentura'!I$641:I$706,'nauji absolventai rezidentura'!$A$641:$A$706,'paklausa ir pasiula'!$B31))*IF($E31&gt;1,$E31,1)</f>
        <v>28.467193951061233</v>
      </c>
      <c r="BB31" s="85">
        <f>(SUMIFS('nauji absolventai I pakopa'!J$75:J$82,'nauji absolventai I pakopa'!$A$75:$A$82,'paklausa ir pasiula'!$B31)+SUMIFS('nauji absolventai rezidentura'!J$641:J$706,'nauji absolventai rezidentura'!$A$641:$A$706,'paklausa ir pasiula'!$B31))*IF($E31&gt;1,$E31,1)</f>
        <v>28.467193951061233</v>
      </c>
      <c r="BC31" s="85">
        <f>(SUMIFS('nauji absolventai I pakopa'!K$75:K$82,'nauji absolventai I pakopa'!$A$75:$A$82,'paklausa ir pasiula'!$B31)+SUMIFS('nauji absolventai rezidentura'!K$641:K$706,'nauji absolventai rezidentura'!$A$641:$A$706,'paklausa ir pasiula'!$B31))*IF($E31&gt;1,$E31,1)</f>
        <v>28.467193951061233</v>
      </c>
      <c r="BD31" s="85">
        <f>+SUMIFS('nauji (ne absol)'!C$4:C$76,'nauji (ne absol)'!$B$4:$B$76,'paklausa ir pasiula'!$B31)*IF($E31&gt;1,$E31,1)</f>
        <v>14.375</v>
      </c>
      <c r="BE31" s="85">
        <f>+SUMIFS('nauji (ne absol)'!D$4:D$76,'nauji (ne absol)'!$B$4:$B$76,'paklausa ir pasiula'!$B31)*IF($E31&gt;1,$E31,1)</f>
        <v>14.375</v>
      </c>
      <c r="BF31" s="85">
        <f>+SUMIFS('nauji (ne absol)'!E$4:E$76,'nauji (ne absol)'!$B$4:$B$76,'paklausa ir pasiula'!$B31)*IF($E31&gt;1,$E31,1)</f>
        <v>14.375</v>
      </c>
      <c r="BG31" s="85">
        <f>+SUMIFS('nauji (ne absol)'!F$4:F$76,'nauji (ne absol)'!$B$4:$B$76,'paklausa ir pasiula'!$B31)*IF($E31&gt;1,$E31,1)</f>
        <v>14.375</v>
      </c>
      <c r="BH31" s="85">
        <f>+SUMIFS('nauji (ne absol)'!G$4:G$76,'nauji (ne absol)'!$B$4:$B$76,'paklausa ir pasiula'!$B31)*IF($E31&gt;1,$E31,1)</f>
        <v>14.375</v>
      </c>
      <c r="BI31" s="85">
        <f>+SUMIFS('nauji (ne absol)'!H$4:H$76,'nauji (ne absol)'!$B$4:$B$76,'paklausa ir pasiula'!$B31)*IF($E31&gt;1,$E31,1)</f>
        <v>14.375</v>
      </c>
      <c r="BJ31" s="85">
        <f>+SUMIFS('nauji (ne absol)'!I$4:I$76,'nauji (ne absol)'!$B$4:$B$76,'paklausa ir pasiula'!$B31)*IF($E31&gt;1,$E31,1)</f>
        <v>14.375</v>
      </c>
      <c r="BK31" s="85">
        <f>+SUMIFS('nauji (ne absol)'!J$4:J$76,'nauji (ne absol)'!$B$4:$B$76,'paklausa ir pasiula'!$B31)*IF($E31&gt;1,$E31,1)</f>
        <v>14.375</v>
      </c>
      <c r="BL31" s="85">
        <f>+SUMIFS('nauji (ne absol)'!K$4:K$76,'nauji (ne absol)'!$B$4:$B$76,'paklausa ir pasiula'!$B31)*IF($E31&gt;1,$E31,1)</f>
        <v>14.375</v>
      </c>
      <c r="BM31" s="85">
        <f>+SUMIFS('nauji (ne absol)'!L$4:L$76,'nauji (ne absol)'!$B$4:$B$76,'paklausa ir pasiula'!$B31)*IF($E31&gt;1,$E31,1)</f>
        <v>14.375</v>
      </c>
      <c r="BN31" s="85">
        <f>+AJ31+SUM($AT31:AT31)+SUM($BD31:BD31)</f>
        <v>-3.7079397550684412</v>
      </c>
      <c r="BO31" s="85">
        <f>+AK31+SUM($AT31:AU31)+SUM($BD31:BE31)</f>
        <v>1.497784626790903</v>
      </c>
      <c r="BP31" s="85">
        <f>+AL31+SUM($AT31:AV31)+SUM($BD31:BF31)</f>
        <v>8.3685814065986506</v>
      </c>
      <c r="BQ31" s="85">
        <f>+AM31+SUM($AT31:AW31)+SUM($BD31:BG31)</f>
        <v>17.537385927234141</v>
      </c>
      <c r="BR31" s="85">
        <f>+AN31+SUM($AT31:AX31)+SUM($BD31:BH31)</f>
        <v>31.171638355312638</v>
      </c>
      <c r="BS31" s="85">
        <f>+AO31+SUM($AT31:AY31)+SUM($BD31:BI31)</f>
        <v>45.36185431496537</v>
      </c>
      <c r="BT31" s="85">
        <f>+AP31+SUM($AT31:AZ31)+SUM($BD31:BJ31)</f>
        <v>61.177662014668698</v>
      </c>
      <c r="BU31" s="85">
        <f>+AQ31+SUM($AT31:BA31)+SUM($BD31:BK31)</f>
        <v>76.546429591571837</v>
      </c>
      <c r="BV31" s="85">
        <f>+AR31+SUM($AT31:BB31)+SUM($BD31:BL31)</f>
        <v>92.314580367230377</v>
      </c>
      <c r="BW31" s="85">
        <f>+AS31+SUM($AT31:BC31)+SUM($BD31:BM31)</f>
        <v>107.76906753651994</v>
      </c>
    </row>
    <row r="32" spans="1:75" s="55" customFormat="1">
      <c r="A32" s="55" t="s">
        <v>75</v>
      </c>
      <c r="B32" s="55" t="s">
        <v>4</v>
      </c>
      <c r="C32" s="85">
        <v>124.41666666666667</v>
      </c>
      <c r="D32" s="85">
        <f>+IF('realus poreikis 2020'!$D$1=1,'realus poreikis 2020'!H44,IF('realus poreikis 2020'!$D$1=2,'realus poreikis 2020'!I44,'realus poreikis 2020'!J44))*IF($E32&gt;1,E32,1)</f>
        <v>130.41666666666669</v>
      </c>
      <c r="E32" s="57">
        <f>+'darbo kruvis'!F34</f>
        <v>1</v>
      </c>
      <c r="F32" s="85">
        <f>+$D32*'pletros poreikis'!E38*IF($E32&gt;1,$E32,1)</f>
        <v>127.80112136505883</v>
      </c>
      <c r="G32" s="85">
        <f>+$D32*'pletros poreikis'!F38*IF($E32&gt;1,$E32,1)</f>
        <v>128.10245237077081</v>
      </c>
      <c r="H32" s="85">
        <f>+$D32*'pletros poreikis'!G38*IF($E32&gt;1,$E32,1)</f>
        <v>128.38848140874723</v>
      </c>
      <c r="I32" s="85">
        <f>+$D32*'pletros poreikis'!H38*IF($E32&gt;1,$E32,1)</f>
        <v>128.65920847898801</v>
      </c>
      <c r="J32" s="85">
        <f>+$D32*'pletros poreikis'!I38*IF($E32&gt;1,$E32,1)</f>
        <v>128.91463358149318</v>
      </c>
      <c r="K32" s="85">
        <f>+$D32*'pletros poreikis'!J38*IF($E32&gt;1,$E32,1)</f>
        <v>129.1547567162628</v>
      </c>
      <c r="L32" s="85">
        <f>+$D32*'pletros poreikis'!K38*IF($E32&gt;1,$E32,1)</f>
        <v>129.37957788329683</v>
      </c>
      <c r="M32" s="85">
        <f>+$D32*'pletros poreikis'!L38*IF($E32&gt;1,$E32,1)</f>
        <v>129.58909708259529</v>
      </c>
      <c r="N32" s="85">
        <f>+$D32*'pletros poreikis'!M38*IF($E32&gt;1,$E32,1)</f>
        <v>129.78331431415808</v>
      </c>
      <c r="O32" s="85">
        <f>+$D32*'pletros poreikis'!N38*IF($E32&gt;1,$E32,1)</f>
        <v>129.96222957798534</v>
      </c>
      <c r="P32" s="85">
        <f>+SUMIFS('isejimas i pensija'!D$5:D$77,'isejimas i pensija'!$C$5:$C$77,'paklausa ir pasiula'!$B32)*IF($E32&gt;1,$E32,1)</f>
        <v>5.7124825921404634</v>
      </c>
      <c r="Q32" s="85">
        <f>+SUMIFS('isejimas i pensija'!E$5:E$77,'isejimas i pensija'!$C$5:$C$77,'paklausa ir pasiula'!$B32)*IF($E32&gt;1,$E32,1)</f>
        <v>6.1386049963878158</v>
      </c>
      <c r="R32" s="85">
        <f>+SUMIFS('isejimas i pensija'!F$5:F$77,'isejimas i pensija'!$C$5:$C$77,'paklausa ir pasiula'!$B32)*IF($E32&gt;1,$E32,1)</f>
        <v>5.3241127450275139</v>
      </c>
      <c r="S32" s="85">
        <f>+SUMIFS('isejimas i pensija'!G$5:G$77,'isejimas i pensija'!$C$5:$C$77,'paklausa ir pasiula'!$B32)*IF($E32&gt;1,$E32,1)</f>
        <v>6.5263635743894959</v>
      </c>
      <c r="T32" s="85">
        <f>+SUMIFS('isejimas i pensija'!H$5:H$77,'isejimas i pensija'!$C$5:$C$77,'paklausa ir pasiula'!$B32)*IF($E32&gt;1,$E32,1)</f>
        <v>4.9397152608627213</v>
      </c>
      <c r="U32" s="85">
        <f>+SUMIFS('isejimas i pensija'!I$5:I$77,'isejimas i pensija'!$C$5:$C$77,'paklausa ir pasiula'!$B32)*IF($E32&gt;1,$E32,1)</f>
        <v>4.3791648325542543</v>
      </c>
      <c r="V32" s="85">
        <f>+SUMIFS('isejimas i pensija'!J$5:J$77,'isejimas i pensija'!$C$5:$C$77,'paklausa ir pasiula'!$B32)*IF($E32&gt;1,$E32,1)</f>
        <v>4.4454074636394489</v>
      </c>
      <c r="W32" s="85">
        <f>+SUMIFS('isejimas i pensija'!K$5:K$77,'isejimas i pensija'!$C$5:$C$77,'paklausa ir pasiula'!$B32)*IF($E32&gt;1,$E32,1)</f>
        <v>4.2455368764322587</v>
      </c>
      <c r="X32" s="85">
        <f>+SUMIFS('isejimas i pensija'!L$5:L$77,'isejimas i pensija'!$C$5:$C$77,'paklausa ir pasiula'!$B32)*IF($E32&gt;1,$E32,1)</f>
        <v>4.2499346187656952</v>
      </c>
      <c r="Y32" s="85">
        <f>+SUMIFS('isejimas i pensija'!M$5:M$77,'isejimas i pensija'!$C$5:$C$77,'paklausa ir pasiula'!$B32)*IF($E32&gt;1,$E32,1)</f>
        <v>4.2939203116181268</v>
      </c>
      <c r="Z32" s="85">
        <f>+SUMIFS('isejimas is darbo'!D$5:D$77,'isejimas is darbo'!$C$5:$C$77,'paklausa ir pasiula'!$B32)*IF($E32&gt;1,$E32,1)</f>
        <v>1.75</v>
      </c>
      <c r="AA32" s="85">
        <f>+SUMIFS('isejimas is darbo'!E$5:E$77,'isejimas is darbo'!$C$5:$C$77,'paklausa ir pasiula'!$B32)*IF($E32&gt;1,$E32,1)</f>
        <v>1.75</v>
      </c>
      <c r="AB32" s="85">
        <f>+SUMIFS('isejimas is darbo'!F$5:F$77,'isejimas is darbo'!$C$5:$C$77,'paklausa ir pasiula'!$B32)*IF($E32&gt;1,$E32,1)</f>
        <v>1.75</v>
      </c>
      <c r="AC32" s="85">
        <f>+SUMIFS('isejimas is darbo'!G$5:G$77,'isejimas is darbo'!$C$5:$C$77,'paklausa ir pasiula'!$B32)*IF($E32&gt;1,$E32,1)</f>
        <v>1.75</v>
      </c>
      <c r="AD32" s="85">
        <f>+SUMIFS('isejimas is darbo'!H$5:H$77,'isejimas is darbo'!$C$5:$C$77,'paklausa ir pasiula'!$B32)*IF($E32&gt;1,$E32,1)</f>
        <v>1.75</v>
      </c>
      <c r="AE32" s="85">
        <f>+SUMIFS('isejimas is darbo'!I$5:I$77,'isejimas is darbo'!$C$5:$C$77,'paklausa ir pasiula'!$B32)*IF($E32&gt;1,$E32,1)</f>
        <v>1.75</v>
      </c>
      <c r="AF32" s="85">
        <f>+SUMIFS('isejimas is darbo'!J$5:J$77,'isejimas is darbo'!$C$5:$C$77,'paklausa ir pasiula'!$B32)*IF($E32&gt;1,$E32,1)</f>
        <v>1.75</v>
      </c>
      <c r="AG32" s="85">
        <f>+SUMIFS('isejimas is darbo'!K$5:K$77,'isejimas is darbo'!$C$5:$C$77,'paklausa ir pasiula'!$B32)*IF($E32&gt;1,$E32,1)</f>
        <v>1.75</v>
      </c>
      <c r="AH32" s="85">
        <f>+SUMIFS('isejimas is darbo'!L$5:L$77,'isejimas is darbo'!$C$5:$C$77,'paklausa ir pasiula'!$B32)*IF($E32&gt;1,$E32,1)</f>
        <v>1.75</v>
      </c>
      <c r="AI32" s="85">
        <f>+SUMIFS('isejimas is darbo'!M$5:M$77,'isejimas is darbo'!$C$5:$C$77,'paklausa ir pasiula'!$B32)*IF($E32&gt;1,$E32,1)</f>
        <v>1.75</v>
      </c>
      <c r="AJ32" s="85">
        <f>+$C32-F32-SUM($P32:P32)-SUM($Z32:Z32)</f>
        <v>-10.846937290532626</v>
      </c>
      <c r="AK32" s="85">
        <f>+$C32-G32-SUM($P32:Q32)-SUM($Z32:AA32)</f>
        <v>-19.036873292632414</v>
      </c>
      <c r="AL32" s="85">
        <f>+$C32-H32-SUM($P32:R32)-SUM($Z32:AB32)</f>
        <v>-26.397015075636347</v>
      </c>
      <c r="AM32" s="85">
        <f>+$C32-I32-SUM($P32:S32)-SUM($Z32:AC32)</f>
        <v>-34.94410572026662</v>
      </c>
      <c r="AN32" s="85">
        <f>+$C32-J32-SUM($P32:T32)-SUM($Z32:AD32)</f>
        <v>-41.889246083634518</v>
      </c>
      <c r="AO32" s="85">
        <f>+$C32-K32-SUM($P32:U32)-SUM($Z32:AE32)</f>
        <v>-48.258534050958389</v>
      </c>
      <c r="AP32" s="85">
        <f>+$C32-L32-SUM($P32:V32)-SUM($Z32:AF32)</f>
        <v>-54.678762681631873</v>
      </c>
      <c r="AQ32" s="85">
        <f>+$C32-M32-SUM($P32:W32)-SUM($Z32:AG32)</f>
        <v>-60.88381875736259</v>
      </c>
      <c r="AR32" s="85">
        <f>+$C32-N32-SUM($P32:X32)-SUM($Z32:AH32)</f>
        <v>-67.077970607691071</v>
      </c>
      <c r="AS32" s="85">
        <f>+$C32-O32-SUM($P32:Y32)-SUM($Z32:AI32)</f>
        <v>-73.300806183136459</v>
      </c>
      <c r="AT32" s="85">
        <f>(SUMIFS('nauji absolventai I pakopa'!B$75:B$82,'nauji absolventai I pakopa'!$A$75:$A$82,'paklausa ir pasiula'!$B32)+SUMIFS('nauji absolventai rezidentura'!B$641:B$706,'nauji absolventai rezidentura'!$A$641:$A$706,'paklausa ir pasiula'!$B32))*IF($E32&gt;1,$E32,1)</f>
        <v>6.9202777777777778</v>
      </c>
      <c r="AU32" s="85">
        <f>(SUMIFS('nauji absolventai I pakopa'!C$75:C$82,'nauji absolventai I pakopa'!$A$75:$A$82,'paklausa ir pasiula'!$B32)+SUMIFS('nauji absolventai rezidentura'!C$641:C$706,'nauji absolventai rezidentura'!$A$641:$A$706,'paklausa ir pasiula'!$B32))*IF($E32&gt;1,$E32,1)</f>
        <v>6.0449999999999999</v>
      </c>
      <c r="AV32" s="85">
        <f>(SUMIFS('nauji absolventai I pakopa'!D$75:D$82,'nauji absolventai I pakopa'!$A$75:$A$82,'paklausa ir pasiula'!$B32)+SUMIFS('nauji absolventai rezidentura'!D$641:D$706,'nauji absolventai rezidentura'!$A$641:$A$706,'paklausa ir pasiula'!$B32))*IF($E32&gt;1,$E32,1)</f>
        <v>6.2269444444444453</v>
      </c>
      <c r="AW32" s="85">
        <f>(SUMIFS('nauji absolventai I pakopa'!E$75:E$82,'nauji absolventai I pakopa'!$A$75:$A$82,'paklausa ir pasiula'!$B32)+SUMIFS('nauji absolventai rezidentura'!E$641:E$706,'nauji absolventai rezidentura'!$A$641:$A$706,'paklausa ir pasiula'!$B32))*IF($E32&gt;1,$E32,1)</f>
        <v>5.4113888888888901</v>
      </c>
      <c r="AX32" s="85">
        <f>(SUMIFS('nauji absolventai I pakopa'!F$75:F$82,'nauji absolventai I pakopa'!$A$75:$A$82,'paklausa ir pasiula'!$B32)+SUMIFS('nauji absolventai rezidentura'!F$641:F$706,'nauji absolventai rezidentura'!$A$641:$A$706,'paklausa ir pasiula'!$B32))*IF($E32&gt;1,$E32,1)</f>
        <v>4.6763888888888889</v>
      </c>
      <c r="AY32" s="85">
        <f>(SUMIFS('nauji absolventai I pakopa'!G$75:G$82,'nauji absolventai I pakopa'!$A$75:$A$82,'paklausa ir pasiula'!$B32)+SUMIFS('nauji absolventai rezidentura'!G$641:G$706,'nauji absolventai rezidentura'!$A$641:$A$706,'paklausa ir pasiula'!$B32))*IF($E32&gt;1,$E32,1)</f>
        <v>4.5125000000000002</v>
      </c>
      <c r="AZ32" s="85">
        <f>(SUMIFS('nauji absolventai I pakopa'!H$75:H$82,'nauji absolventai I pakopa'!$A$75:$A$82,'paklausa ir pasiula'!$B32)+SUMIFS('nauji absolventai rezidentura'!H$641:H$706,'nauji absolventai rezidentura'!$A$641:$A$706,'paklausa ir pasiula'!$B32))*IF($E32&gt;1,$E32,1)</f>
        <v>4.3902777777777775</v>
      </c>
      <c r="BA32" s="85">
        <f>(SUMIFS('nauji absolventai I pakopa'!I$75:I$82,'nauji absolventai I pakopa'!$A$75:$A$82,'paklausa ir pasiula'!$B32)+SUMIFS('nauji absolventai rezidentura'!I$641:I$706,'nauji absolventai rezidentura'!$A$641:$A$706,'paklausa ir pasiula'!$B32))*IF($E32&gt;1,$E32,1)</f>
        <v>4.3902777777777775</v>
      </c>
      <c r="BB32" s="85">
        <f>(SUMIFS('nauji absolventai I pakopa'!J$75:J$82,'nauji absolventai I pakopa'!$A$75:$A$82,'paklausa ir pasiula'!$B32)+SUMIFS('nauji absolventai rezidentura'!J$641:J$706,'nauji absolventai rezidentura'!$A$641:$A$706,'paklausa ir pasiula'!$B32))*IF($E32&gt;1,$E32,1)</f>
        <v>4.3902777777777775</v>
      </c>
      <c r="BC32" s="85">
        <f>(SUMIFS('nauji absolventai I pakopa'!K$75:K$82,'nauji absolventai I pakopa'!$A$75:$A$82,'paklausa ir pasiula'!$B32)+SUMIFS('nauji absolventai rezidentura'!K$641:K$706,'nauji absolventai rezidentura'!$A$641:$A$706,'paklausa ir pasiula'!$B32))*IF($E32&gt;1,$E32,1)</f>
        <v>4.3902777777777775</v>
      </c>
      <c r="BD32" s="85">
        <f>+SUMIFS('nauji (ne absol)'!C$4:C$76,'nauji (ne absol)'!$B$4:$B$76,'paklausa ir pasiula'!$B32)*IF($E32&gt;1,$E32,1)</f>
        <v>2.958333333333333</v>
      </c>
      <c r="BE32" s="85">
        <f>+SUMIFS('nauji (ne absol)'!D$4:D$76,'nauji (ne absol)'!$B$4:$B$76,'paklausa ir pasiula'!$B32)*IF($E32&gt;1,$E32,1)</f>
        <v>2.958333333333333</v>
      </c>
      <c r="BF32" s="85">
        <f>+SUMIFS('nauji (ne absol)'!E$4:E$76,'nauji (ne absol)'!$B$4:$B$76,'paklausa ir pasiula'!$B32)*IF($E32&gt;1,$E32,1)</f>
        <v>2.958333333333333</v>
      </c>
      <c r="BG32" s="85">
        <f>+SUMIFS('nauji (ne absol)'!F$4:F$76,'nauji (ne absol)'!$B$4:$B$76,'paklausa ir pasiula'!$B32)*IF($E32&gt;1,$E32,1)</f>
        <v>2.958333333333333</v>
      </c>
      <c r="BH32" s="85">
        <f>+SUMIFS('nauji (ne absol)'!G$4:G$76,'nauji (ne absol)'!$B$4:$B$76,'paklausa ir pasiula'!$B32)*IF($E32&gt;1,$E32,1)</f>
        <v>2.958333333333333</v>
      </c>
      <c r="BI32" s="85">
        <f>+SUMIFS('nauji (ne absol)'!H$4:H$76,'nauji (ne absol)'!$B$4:$B$76,'paklausa ir pasiula'!$B32)*IF($E32&gt;1,$E32,1)</f>
        <v>2.958333333333333</v>
      </c>
      <c r="BJ32" s="85">
        <f>+SUMIFS('nauji (ne absol)'!I$4:I$76,'nauji (ne absol)'!$B$4:$B$76,'paklausa ir pasiula'!$B32)*IF($E32&gt;1,$E32,1)</f>
        <v>2.958333333333333</v>
      </c>
      <c r="BK32" s="85">
        <f>+SUMIFS('nauji (ne absol)'!J$4:J$76,'nauji (ne absol)'!$B$4:$B$76,'paklausa ir pasiula'!$B32)*IF($E32&gt;1,$E32,1)</f>
        <v>2.958333333333333</v>
      </c>
      <c r="BL32" s="85">
        <f>+SUMIFS('nauji (ne absol)'!K$4:K$76,'nauji (ne absol)'!$B$4:$B$76,'paklausa ir pasiula'!$B32)*IF($E32&gt;1,$E32,1)</f>
        <v>2.958333333333333</v>
      </c>
      <c r="BM32" s="85">
        <f>+SUMIFS('nauji (ne absol)'!L$4:L$76,'nauji (ne absol)'!$B$4:$B$76,'paklausa ir pasiula'!$B32)*IF($E32&gt;1,$E32,1)</f>
        <v>2.958333333333333</v>
      </c>
      <c r="BN32" s="85">
        <f>+AJ32+SUM($AT32:AT32)+SUM($BD32:BD32)</f>
        <v>-0.96832617942151522</v>
      </c>
      <c r="BO32" s="85">
        <f>+AK32+SUM($AT32:AU32)+SUM($BD32:BE32)</f>
        <v>-0.15492884818796959</v>
      </c>
      <c r="BP32" s="85">
        <f>+AL32+SUM($AT32:AV32)+SUM($BD32:BF32)</f>
        <v>1.6702071465858772</v>
      </c>
      <c r="BQ32" s="85">
        <f>+AM32+SUM($AT32:AW32)+SUM($BD32:BG32)</f>
        <v>1.492838724177826</v>
      </c>
      <c r="BR32" s="85">
        <f>+AN32+SUM($AT32:AX32)+SUM($BD32:BH32)</f>
        <v>2.1824205830321475</v>
      </c>
      <c r="BS32" s="85">
        <f>+AO32+SUM($AT32:AY32)+SUM($BD32:BI32)</f>
        <v>3.2839659490416118</v>
      </c>
      <c r="BT32" s="85">
        <f>+AP32+SUM($AT32:AZ32)+SUM($BD32:BJ32)</f>
        <v>4.2123484294792348</v>
      </c>
      <c r="BU32" s="85">
        <f>+AQ32+SUM($AT32:BA32)+SUM($BD32:BK32)</f>
        <v>5.355903464859626</v>
      </c>
      <c r="BV32" s="85">
        <f>+AR32+SUM($AT32:BB32)+SUM($BD32:BL32)</f>
        <v>6.5103627256422527</v>
      </c>
      <c r="BW32" s="85">
        <f>+AS32+SUM($AT32:BC32)+SUM($BD32:BM32)</f>
        <v>7.6361382613079734</v>
      </c>
    </row>
    <row r="33" spans="1:75" s="55" customFormat="1">
      <c r="A33" s="55" t="s">
        <v>75</v>
      </c>
      <c r="B33" s="55" t="s">
        <v>28</v>
      </c>
      <c r="C33" s="85">
        <v>367.33333333333331</v>
      </c>
      <c r="D33" s="85">
        <f>+IF('realus poreikis 2020'!$D$1=1,'realus poreikis 2020'!H45,IF('realus poreikis 2020'!$D$1=2,'realus poreikis 2020'!I45,'realus poreikis 2020'!J45))*IF($E33&gt;1,E33,1)</f>
        <v>381.33333333333331</v>
      </c>
      <c r="E33" s="57">
        <f>+'darbo kruvis'!F35</f>
        <v>1</v>
      </c>
      <c r="F33" s="85">
        <f>+$D33*'pletros poreikis'!E39*IF($E33&gt;1,$E33,1)</f>
        <v>377.59439572420501</v>
      </c>
      <c r="G33" s="85">
        <f>+$D33*'pletros poreikis'!F39*IF($E33&gt;1,$E33,1)</f>
        <v>379.82552933965536</v>
      </c>
      <c r="H33" s="85">
        <f>+$D33*'pletros poreikis'!G39*IF($E33&gt;1,$E33,1)</f>
        <v>382.0354778124119</v>
      </c>
      <c r="I33" s="85">
        <f>+$D33*'pletros poreikis'!H39*IF($E33&gt;1,$E33,1)</f>
        <v>384.22424114247474</v>
      </c>
      <c r="J33" s="85">
        <f>+$D33*'pletros poreikis'!I39*IF($E33&gt;1,$E33,1)</f>
        <v>386.39181932984371</v>
      </c>
      <c r="K33" s="85">
        <f>+$D33*'pletros poreikis'!J39*IF($E33&gt;1,$E33,1)</f>
        <v>388.53821237451888</v>
      </c>
      <c r="L33" s="85">
        <f>+$D33*'pletros poreikis'!K39*IF($E33&gt;1,$E33,1)</f>
        <v>390.66342027650023</v>
      </c>
      <c r="M33" s="85">
        <f>+$D33*'pletros poreikis'!L39*IF($E33&gt;1,$E33,1)</f>
        <v>392.76744303578784</v>
      </c>
      <c r="N33" s="85">
        <f>+$D33*'pletros poreikis'!M39*IF($E33&gt;1,$E33,1)</f>
        <v>394.85028065238151</v>
      </c>
      <c r="O33" s="85">
        <f>+$D33*'pletros poreikis'!N39*IF($E33&gt;1,$E33,1)</f>
        <v>396.91193312628144</v>
      </c>
      <c r="P33" s="85">
        <f>+SUMIFS('isejimas i pensija'!D$5:D$77,'isejimas i pensija'!$C$5:$C$77,'paklausa ir pasiula'!$B33)*IF($E33&gt;1,$E33,1)</f>
        <v>7.1579438044672585</v>
      </c>
      <c r="Q33" s="85">
        <f>+SUMIFS('isejimas i pensija'!E$5:E$77,'isejimas i pensija'!$C$5:$C$77,'paklausa ir pasiula'!$B33)*IF($E33&gt;1,$E33,1)</f>
        <v>6.9675033754831031</v>
      </c>
      <c r="R33" s="85">
        <f>+SUMIFS('isejimas i pensija'!F$5:F$77,'isejimas i pensija'!$C$5:$C$77,'paklausa ir pasiula'!$B33)*IF($E33&gt;1,$E33,1)</f>
        <v>7.1855167740269321</v>
      </c>
      <c r="S33" s="85">
        <f>+SUMIFS('isejimas i pensija'!G$5:G$77,'isejimas i pensija'!$C$5:$C$77,'paklausa ir pasiula'!$B33)*IF($E33&gt;1,$E33,1)</f>
        <v>7.9814492388453937</v>
      </c>
      <c r="T33" s="85">
        <f>+SUMIFS('isejimas i pensija'!H$5:H$77,'isejimas i pensija'!$C$5:$C$77,'paklausa ir pasiula'!$B33)*IF($E33&gt;1,$E33,1)</f>
        <v>7.5793213416005223</v>
      </c>
      <c r="U33" s="85">
        <f>+SUMIFS('isejimas i pensija'!I$5:I$77,'isejimas i pensija'!$C$5:$C$77,'paklausa ir pasiula'!$B33)*IF($E33&gt;1,$E33,1)</f>
        <v>7.2050379329294607</v>
      </c>
      <c r="V33" s="85">
        <f>+SUMIFS('isejimas i pensija'!J$5:J$77,'isejimas i pensija'!$C$5:$C$77,'paklausa ir pasiula'!$B33)*IF($E33&gt;1,$E33,1)</f>
        <v>7.3686622673360462</v>
      </c>
      <c r="W33" s="85">
        <f>+SUMIFS('isejimas i pensija'!K$5:K$77,'isejimas i pensija'!$C$5:$C$77,'paklausa ir pasiula'!$B33)*IF($E33&gt;1,$E33,1)</f>
        <v>7.4349696282464812</v>
      </c>
      <c r="X33" s="85">
        <f>+SUMIFS('isejimas i pensija'!L$5:L$77,'isejimas i pensija'!$C$5:$C$77,'paklausa ir pasiula'!$B33)*IF($E33&gt;1,$E33,1)</f>
        <v>7.5773135266300855</v>
      </c>
      <c r="Y33" s="85">
        <f>+SUMIFS('isejimas i pensija'!M$5:M$77,'isejimas i pensija'!$C$5:$C$77,'paklausa ir pasiula'!$B33)*IF($E33&gt;1,$E33,1)</f>
        <v>7.4856328772418568</v>
      </c>
      <c r="Z33" s="85">
        <f>+SUMIFS('isejimas is darbo'!D$5:D$77,'isejimas is darbo'!$C$5:$C$77,'paklausa ir pasiula'!$B33)*IF($E33&gt;1,$E33,1)</f>
        <v>5.25</v>
      </c>
      <c r="AA33" s="85">
        <f>+SUMIFS('isejimas is darbo'!E$5:E$77,'isejimas is darbo'!$C$5:$C$77,'paklausa ir pasiula'!$B33)*IF($E33&gt;1,$E33,1)</f>
        <v>5.25</v>
      </c>
      <c r="AB33" s="85">
        <f>+SUMIFS('isejimas is darbo'!F$5:F$77,'isejimas is darbo'!$C$5:$C$77,'paklausa ir pasiula'!$B33)*IF($E33&gt;1,$E33,1)</f>
        <v>5.25</v>
      </c>
      <c r="AC33" s="85">
        <f>+SUMIFS('isejimas is darbo'!G$5:G$77,'isejimas is darbo'!$C$5:$C$77,'paklausa ir pasiula'!$B33)*IF($E33&gt;1,$E33,1)</f>
        <v>5.25</v>
      </c>
      <c r="AD33" s="85">
        <f>+SUMIFS('isejimas is darbo'!H$5:H$77,'isejimas is darbo'!$C$5:$C$77,'paklausa ir pasiula'!$B33)*IF($E33&gt;1,$E33,1)</f>
        <v>5.25</v>
      </c>
      <c r="AE33" s="85">
        <f>+SUMIFS('isejimas is darbo'!I$5:I$77,'isejimas is darbo'!$C$5:$C$77,'paklausa ir pasiula'!$B33)*IF($E33&gt;1,$E33,1)</f>
        <v>5.25</v>
      </c>
      <c r="AF33" s="85">
        <f>+SUMIFS('isejimas is darbo'!J$5:J$77,'isejimas is darbo'!$C$5:$C$77,'paklausa ir pasiula'!$B33)*IF($E33&gt;1,$E33,1)</f>
        <v>5.25</v>
      </c>
      <c r="AG33" s="85">
        <f>+SUMIFS('isejimas is darbo'!K$5:K$77,'isejimas is darbo'!$C$5:$C$77,'paklausa ir pasiula'!$B33)*IF($E33&gt;1,$E33,1)</f>
        <v>5.25</v>
      </c>
      <c r="AH33" s="85">
        <f>+SUMIFS('isejimas is darbo'!L$5:L$77,'isejimas is darbo'!$C$5:$C$77,'paklausa ir pasiula'!$B33)*IF($E33&gt;1,$E33,1)</f>
        <v>5.25</v>
      </c>
      <c r="AI33" s="85">
        <f>+SUMIFS('isejimas is darbo'!M$5:M$77,'isejimas is darbo'!$C$5:$C$77,'paklausa ir pasiula'!$B33)*IF($E33&gt;1,$E33,1)</f>
        <v>5.25</v>
      </c>
      <c r="AJ33" s="85">
        <f>+$C33-F33-SUM($P33:P33)-SUM($Z33:Z33)</f>
        <v>-22.669006195338959</v>
      </c>
      <c r="AK33" s="85">
        <f>+$C33-G33-SUM($P33:Q33)-SUM($Z33:AA33)</f>
        <v>-37.11764318627241</v>
      </c>
      <c r="AL33" s="85">
        <f>+$C33-H33-SUM($P33:R33)-SUM($Z33:AB33)</f>
        <v>-51.763108433055876</v>
      </c>
      <c r="AM33" s="85">
        <f>+$C33-I33-SUM($P33:S33)-SUM($Z33:AC33)</f>
        <v>-67.183321001964117</v>
      </c>
      <c r="AN33" s="85">
        <f>+$C33-J33-SUM($P33:T33)-SUM($Z33:AD33)</f>
        <v>-82.18022053093361</v>
      </c>
      <c r="AO33" s="85">
        <f>+$C33-K33-SUM($P33:U33)-SUM($Z33:AE33)</f>
        <v>-96.781651508538232</v>
      </c>
      <c r="AP33" s="85">
        <f>+$C33-L33-SUM($P33:V33)-SUM($Z33:AF33)</f>
        <v>-111.52552167785564</v>
      </c>
      <c r="AQ33" s="85">
        <f>+$C33-M33-SUM($P33:W33)-SUM($Z33:AG33)</f>
        <v>-126.31451406538972</v>
      </c>
      <c r="AR33" s="85">
        <f>+$C33-N33-SUM($P33:X33)-SUM($Z33:AH33)</f>
        <v>-141.22466520861349</v>
      </c>
      <c r="AS33" s="85">
        <f>+$C33-O33-SUM($P33:Y33)-SUM($Z33:AI33)</f>
        <v>-156.02195055975528</v>
      </c>
      <c r="AT33" s="85">
        <f>(SUMIFS('nauji absolventai I pakopa'!B$75:B$82,'nauji absolventai I pakopa'!$A$75:$A$82,'paklausa ir pasiula'!$B33)+SUMIFS('nauji absolventai rezidentura'!B$641:B$706,'nauji absolventai rezidentura'!$A$641:$A$706,'paklausa ir pasiula'!$B33))*IF($E33&gt;1,$E33,1)</f>
        <v>24.258139025725232</v>
      </c>
      <c r="AU33" s="85">
        <f>(SUMIFS('nauji absolventai I pakopa'!C$75:C$82,'nauji absolventai I pakopa'!$A$75:$A$82,'paklausa ir pasiula'!$B33)+SUMIFS('nauji absolventai rezidentura'!C$641:C$706,'nauji absolventai rezidentura'!$A$641:$A$706,'paklausa ir pasiula'!$B33))*IF($E33&gt;1,$E33,1)</f>
        <v>20.792249589490964</v>
      </c>
      <c r="AV33" s="85">
        <f>(SUMIFS('nauji absolventai I pakopa'!D$75:D$82,'nauji absolventai I pakopa'!$A$75:$A$82,'paklausa ir pasiula'!$B33)+SUMIFS('nauji absolventai rezidentura'!D$641:D$706,'nauji absolventai rezidentura'!$A$641:$A$706,'paklausa ir pasiula'!$B33))*IF($E33&gt;1,$E33,1)</f>
        <v>22.838823207443895</v>
      </c>
      <c r="AW33" s="85">
        <f>(SUMIFS('nauji absolventai I pakopa'!E$75:E$82,'nauji absolventai I pakopa'!$A$75:$A$82,'paklausa ir pasiula'!$B33)+SUMIFS('nauji absolventai rezidentura'!E$641:E$706,'nauji absolventai rezidentura'!$A$641:$A$706,'paklausa ir pasiula'!$B33))*IF($E33&gt;1,$E33,1)</f>
        <v>25.476245210727971</v>
      </c>
      <c r="AX33" s="85">
        <f>(SUMIFS('nauji absolventai I pakopa'!F$75:F$82,'nauji absolventai I pakopa'!$A$75:$A$82,'paklausa ir pasiula'!$B33)+SUMIFS('nauji absolventai rezidentura'!F$641:F$706,'nauji absolventai rezidentura'!$A$641:$A$706,'paklausa ir pasiula'!$B33))*IF($E33&gt;1,$E33,1)</f>
        <v>23.682435686918446</v>
      </c>
      <c r="AY33" s="85">
        <f>(SUMIFS('nauji absolventai I pakopa'!G$75:G$82,'nauji absolventai I pakopa'!$A$75:$A$82,'paklausa ir pasiula'!$B33)+SUMIFS('nauji absolventai rezidentura'!G$641:G$706,'nauji absolventai rezidentura'!$A$641:$A$706,'paklausa ir pasiula'!$B33))*IF($E33&gt;1,$E33,1)</f>
        <v>23.805451559934319</v>
      </c>
      <c r="AZ33" s="85">
        <f>(SUMIFS('nauji absolventai I pakopa'!H$75:H$82,'nauji absolventai I pakopa'!$A$75:$A$82,'paklausa ir pasiula'!$B33)+SUMIFS('nauji absolventai rezidentura'!H$641:H$706,'nauji absolventai rezidentura'!$A$641:$A$706,'paklausa ir pasiula'!$B33))*IF($E33&gt;1,$E33,1)</f>
        <v>23.600689655172413</v>
      </c>
      <c r="BA33" s="85">
        <f>(SUMIFS('nauji absolventai I pakopa'!I$75:I$82,'nauji absolventai I pakopa'!$A$75:$A$82,'paklausa ir pasiula'!$B33)+SUMIFS('nauji absolventai rezidentura'!I$641:I$706,'nauji absolventai rezidentura'!$A$641:$A$706,'paklausa ir pasiula'!$B33))*IF($E33&gt;1,$E33,1)</f>
        <v>23.600689655172413</v>
      </c>
      <c r="BB33" s="85">
        <f>(SUMIFS('nauji absolventai I pakopa'!J$75:J$82,'nauji absolventai I pakopa'!$A$75:$A$82,'paklausa ir pasiula'!$B33)+SUMIFS('nauji absolventai rezidentura'!J$641:J$706,'nauji absolventai rezidentura'!$A$641:$A$706,'paklausa ir pasiula'!$B33))*IF($E33&gt;1,$E33,1)</f>
        <v>23.600689655172413</v>
      </c>
      <c r="BC33" s="85">
        <f>(SUMIFS('nauji absolventai I pakopa'!K$75:K$82,'nauji absolventai I pakopa'!$A$75:$A$82,'paklausa ir pasiula'!$B33)+SUMIFS('nauji absolventai rezidentura'!K$641:K$706,'nauji absolventai rezidentura'!$A$641:$A$706,'paklausa ir pasiula'!$B33))*IF($E33&gt;1,$E33,1)</f>
        <v>23.600689655172413</v>
      </c>
      <c r="BD33" s="85">
        <f>+SUMIFS('nauji (ne absol)'!C$4:C$76,'nauji (ne absol)'!$B$4:$B$76,'paklausa ir pasiula'!$B33)*IF($E33&gt;1,$E33,1)</f>
        <v>6.625</v>
      </c>
      <c r="BE33" s="85">
        <f>+SUMIFS('nauji (ne absol)'!D$4:D$76,'nauji (ne absol)'!$B$4:$B$76,'paklausa ir pasiula'!$B33)*IF($E33&gt;1,$E33,1)</f>
        <v>6.625</v>
      </c>
      <c r="BF33" s="85">
        <f>+SUMIFS('nauji (ne absol)'!E$4:E$76,'nauji (ne absol)'!$B$4:$B$76,'paklausa ir pasiula'!$B33)*IF($E33&gt;1,$E33,1)</f>
        <v>6.625</v>
      </c>
      <c r="BG33" s="85">
        <f>+SUMIFS('nauji (ne absol)'!F$4:F$76,'nauji (ne absol)'!$B$4:$B$76,'paklausa ir pasiula'!$B33)*IF($E33&gt;1,$E33,1)</f>
        <v>6.625</v>
      </c>
      <c r="BH33" s="85">
        <f>+SUMIFS('nauji (ne absol)'!G$4:G$76,'nauji (ne absol)'!$B$4:$B$76,'paklausa ir pasiula'!$B33)*IF($E33&gt;1,$E33,1)</f>
        <v>6.625</v>
      </c>
      <c r="BI33" s="85">
        <f>+SUMIFS('nauji (ne absol)'!H$4:H$76,'nauji (ne absol)'!$B$4:$B$76,'paklausa ir pasiula'!$B33)*IF($E33&gt;1,$E33,1)</f>
        <v>6.625</v>
      </c>
      <c r="BJ33" s="85">
        <f>+SUMIFS('nauji (ne absol)'!I$4:I$76,'nauji (ne absol)'!$B$4:$B$76,'paklausa ir pasiula'!$B33)*IF($E33&gt;1,$E33,1)</f>
        <v>6.625</v>
      </c>
      <c r="BK33" s="85">
        <f>+SUMIFS('nauji (ne absol)'!J$4:J$76,'nauji (ne absol)'!$B$4:$B$76,'paklausa ir pasiula'!$B33)*IF($E33&gt;1,$E33,1)</f>
        <v>6.625</v>
      </c>
      <c r="BL33" s="85">
        <f>+SUMIFS('nauji (ne absol)'!K$4:K$76,'nauji (ne absol)'!$B$4:$B$76,'paklausa ir pasiula'!$B33)*IF($E33&gt;1,$E33,1)</f>
        <v>6.625</v>
      </c>
      <c r="BM33" s="85">
        <f>+SUMIFS('nauji (ne absol)'!L$4:L$76,'nauji (ne absol)'!$B$4:$B$76,'paklausa ir pasiula'!$B33)*IF($E33&gt;1,$E33,1)</f>
        <v>6.625</v>
      </c>
      <c r="BN33" s="85">
        <f>+AJ33+SUM($AT33:AT33)+SUM($BD33:BD33)</f>
        <v>8.2141328303862728</v>
      </c>
      <c r="BO33" s="85">
        <f>+AK33+SUM($AT33:AU33)+SUM($BD33:BE33)</f>
        <v>21.182745428943782</v>
      </c>
      <c r="BP33" s="85">
        <f>+AL33+SUM($AT33:AV33)+SUM($BD33:BF33)</f>
        <v>36.001103389604211</v>
      </c>
      <c r="BQ33" s="85">
        <f>+AM33+SUM($AT33:AW33)+SUM($BD33:BG33)</f>
        <v>52.682136031423937</v>
      </c>
      <c r="BR33" s="85">
        <f>+AN33+SUM($AT33:AX33)+SUM($BD33:BH33)</f>
        <v>67.992672189372882</v>
      </c>
      <c r="BS33" s="85">
        <f>+AO33+SUM($AT33:AY33)+SUM($BD33:BI33)</f>
        <v>83.821692771702573</v>
      </c>
      <c r="BT33" s="85">
        <f>+AP33+SUM($AT33:AZ33)+SUM($BD33:BJ33)</f>
        <v>99.303512257557571</v>
      </c>
      <c r="BU33" s="85">
        <f>+AQ33+SUM($AT33:BA33)+SUM($BD33:BK33)</f>
        <v>114.74020952519589</v>
      </c>
      <c r="BV33" s="85">
        <f>+AR33+SUM($AT33:BB33)+SUM($BD33:BL33)</f>
        <v>130.05574803714453</v>
      </c>
      <c r="BW33" s="85">
        <f>+AS33+SUM($AT33:BC33)+SUM($BD33:BM33)</f>
        <v>145.48415234117513</v>
      </c>
    </row>
    <row r="34" spans="1:75">
      <c r="A34" t="s">
        <v>75</v>
      </c>
      <c r="B34" t="s">
        <v>26</v>
      </c>
      <c r="C34" s="2">
        <v>58.5</v>
      </c>
      <c r="D34" s="2">
        <f>+IF('realus poreikis 2020'!$D$1=1,'realus poreikis 2020'!H46,IF('realus poreikis 2020'!$D$1=2,'realus poreikis 2020'!I46,'realus poreikis 2020'!J46))*IF($E34&gt;1,E34,1)</f>
        <v>60.5</v>
      </c>
      <c r="E34" s="9">
        <f>+'darbo kruvis'!F36</f>
        <v>1</v>
      </c>
      <c r="F34" s="2">
        <f>+$D34*'pletros poreikis'!E40*IF($E34&gt;1,$E34,1)</f>
        <v>59.28665438404645</v>
      </c>
      <c r="G34" s="2">
        <f>+$D34*'pletros poreikis'!F40*IF($E34&gt;1,$E34,1)</f>
        <v>59.426441163693035</v>
      </c>
      <c r="H34" s="2">
        <f>+$D34*'pletros poreikis'!G40*IF($E34&gt;1,$E34,1)</f>
        <v>59.559129394728735</v>
      </c>
      <c r="I34" s="2">
        <f>+$D34*'pletros poreikis'!H40*IF($E34&gt;1,$E34,1)</f>
        <v>59.684719077153538</v>
      </c>
      <c r="J34" s="2">
        <f>+$D34*'pletros poreikis'!I40*IF($E34&gt;1,$E34,1)</f>
        <v>59.803210210967436</v>
      </c>
      <c r="K34" s="2">
        <f>+$D34*'pletros poreikis'!J40*IF($E34&gt;1,$E34,1)</f>
        <v>59.914602796170463</v>
      </c>
      <c r="L34" s="2">
        <f>+$D34*'pletros poreikis'!K40*IF($E34&gt;1,$E34,1)</f>
        <v>60.018896832762614</v>
      </c>
      <c r="M34" s="2">
        <f>+$D34*'pletros poreikis'!L40*IF($E34&gt;1,$E34,1)</f>
        <v>60.116092320743867</v>
      </c>
      <c r="N34" s="2">
        <f>+$D34*'pletros poreikis'!M40*IF($E34&gt;1,$E34,1)</f>
        <v>60.206189260114222</v>
      </c>
      <c r="O34" s="2">
        <f>+$D34*'pletros poreikis'!N40*IF($E34&gt;1,$E34,1)</f>
        <v>60.2891876508737</v>
      </c>
      <c r="P34" s="2">
        <f>+SUMIFS('isejimas i pensija'!D$5:D$77,'isejimas i pensija'!$C$5:$C$77,'paklausa ir pasiula'!$B34)*IF($E34&gt;1,$E34,1)</f>
        <v>1.4715628873686342</v>
      </c>
      <c r="Q34" s="2">
        <f>+SUMIFS('isejimas i pensija'!E$5:E$77,'isejimas i pensija'!$C$5:$C$77,'paklausa ir pasiula'!$B34)*IF($E34&gt;1,$E34,1)</f>
        <v>1.5381586132295268</v>
      </c>
      <c r="R34" s="2">
        <f>+SUMIFS('isejimas i pensija'!F$5:F$77,'isejimas i pensija'!$C$5:$C$77,'paklausa ir pasiula'!$B34)*IF($E34&gt;1,$E34,1)</f>
        <v>1.6319842686856567</v>
      </c>
      <c r="S34" s="2">
        <f>+SUMIFS('isejimas i pensija'!G$5:G$77,'isejimas i pensija'!$C$5:$C$77,'paklausa ir pasiula'!$B34)*IF($E34&gt;1,$E34,1)</f>
        <v>1.8016868690008572</v>
      </c>
      <c r="T34" s="2">
        <f>+SUMIFS('isejimas i pensija'!H$5:H$77,'isejimas i pensija'!$C$5:$C$77,'paklausa ir pasiula'!$B34)*IF($E34&gt;1,$E34,1)</f>
        <v>1.8723170618495506</v>
      </c>
      <c r="U34" s="2">
        <f>+SUMIFS('isejimas i pensija'!I$5:I$77,'isejimas i pensija'!$C$5:$C$77,'paklausa ir pasiula'!$B34)*IF($E34&gt;1,$E34,1)</f>
        <v>1.991023936238018</v>
      </c>
      <c r="V34" s="2">
        <f>+SUMIFS('isejimas i pensija'!J$5:J$77,'isejimas i pensija'!$C$5:$C$77,'paklausa ir pasiula'!$B34)*IF($E34&gt;1,$E34,1)</f>
        <v>1.748935070157223</v>
      </c>
      <c r="W34" s="2">
        <f>+SUMIFS('isejimas i pensija'!K$5:K$77,'isejimas i pensija'!$C$5:$C$77,'paklausa ir pasiula'!$B34)*IF($E34&gt;1,$E34,1)</f>
        <v>1.747211469563569</v>
      </c>
      <c r="X34" s="2">
        <f>+SUMIFS('isejimas i pensija'!L$5:L$77,'isejimas i pensija'!$C$5:$C$77,'paklausa ir pasiula'!$B34)*IF($E34&gt;1,$E34,1)</f>
        <v>1.8328041916584088</v>
      </c>
      <c r="Y34" s="2">
        <f>+SUMIFS('isejimas i pensija'!M$5:M$77,'isejimas i pensija'!$C$5:$C$77,'paklausa ir pasiula'!$B34)*IF($E34&gt;1,$E34,1)</f>
        <v>1.8982576473372037</v>
      </c>
      <c r="Z34" s="2">
        <f>+SUMIFS('isejimas is darbo'!D$5:D$77,'isejimas is darbo'!$C$5:$C$77,'paklausa ir pasiula'!$B34)*IF($E34&gt;1,$E34,1)</f>
        <v>1.5833333333333333</v>
      </c>
      <c r="AA34" s="2">
        <f>+SUMIFS('isejimas is darbo'!E$5:E$77,'isejimas is darbo'!$C$5:$C$77,'paklausa ir pasiula'!$B34)*IF($E34&gt;1,$E34,1)</f>
        <v>1.5833333333333333</v>
      </c>
      <c r="AB34" s="2">
        <f>+SUMIFS('isejimas is darbo'!F$5:F$77,'isejimas is darbo'!$C$5:$C$77,'paklausa ir pasiula'!$B34)*IF($E34&gt;1,$E34,1)</f>
        <v>1.5833333333333333</v>
      </c>
      <c r="AC34" s="2">
        <f>+SUMIFS('isejimas is darbo'!G$5:G$77,'isejimas is darbo'!$C$5:$C$77,'paklausa ir pasiula'!$B34)*IF($E34&gt;1,$E34,1)</f>
        <v>1.5833333333333333</v>
      </c>
      <c r="AD34" s="2">
        <f>+SUMIFS('isejimas is darbo'!H$5:H$77,'isejimas is darbo'!$C$5:$C$77,'paklausa ir pasiula'!$B34)*IF($E34&gt;1,$E34,1)</f>
        <v>1.5833333333333333</v>
      </c>
      <c r="AE34" s="2">
        <f>+SUMIFS('isejimas is darbo'!I$5:I$77,'isejimas is darbo'!$C$5:$C$77,'paklausa ir pasiula'!$B34)*IF($E34&gt;1,$E34,1)</f>
        <v>1.5833333333333333</v>
      </c>
      <c r="AF34" s="2">
        <f>+SUMIFS('isejimas is darbo'!J$5:J$77,'isejimas is darbo'!$C$5:$C$77,'paklausa ir pasiula'!$B34)*IF($E34&gt;1,$E34,1)</f>
        <v>1.5833333333333333</v>
      </c>
      <c r="AG34" s="2">
        <f>+SUMIFS('isejimas is darbo'!K$5:K$77,'isejimas is darbo'!$C$5:$C$77,'paklausa ir pasiula'!$B34)*IF($E34&gt;1,$E34,1)</f>
        <v>1.5833333333333333</v>
      </c>
      <c r="AH34" s="2">
        <f>+SUMIFS('isejimas is darbo'!L$5:L$77,'isejimas is darbo'!$C$5:$C$77,'paklausa ir pasiula'!$B34)*IF($E34&gt;1,$E34,1)</f>
        <v>1.5833333333333333</v>
      </c>
      <c r="AI34" s="2">
        <f>+SUMIFS('isejimas is darbo'!M$5:M$77,'isejimas is darbo'!$C$5:$C$77,'paklausa ir pasiula'!$B34)*IF($E34&gt;1,$E34,1)</f>
        <v>1.5833333333333333</v>
      </c>
      <c r="AJ34" s="2">
        <f>+$C34-F34-SUM($P34:P34)-SUM($Z34:Z34)</f>
        <v>-3.8415506047484174</v>
      </c>
      <c r="AK34" s="2">
        <f>+$C34-G34-SUM($P34:Q34)-SUM($Z34:AA34)</f>
        <v>-7.1028293309578618</v>
      </c>
      <c r="AL34" s="2">
        <f>+$C34-H34-SUM($P34:R34)-SUM($Z34:AB34)</f>
        <v>-10.450835164012553</v>
      </c>
      <c r="AM34" s="2">
        <f>+$C34-I34-SUM($P34:S34)-SUM($Z34:AC34)</f>
        <v>-13.961445048771546</v>
      </c>
      <c r="AN34" s="2">
        <f>+$C34-J34-SUM($P34:T34)-SUM($Z34:AD34)</f>
        <v>-17.535586577768328</v>
      </c>
      <c r="AO34" s="2">
        <f>+$C34-K34-SUM($P34:U34)-SUM($Z34:AE34)</f>
        <v>-21.221336432542707</v>
      </c>
      <c r="AP34" s="2">
        <f>+$C34-L34-SUM($P34:V34)-SUM($Z34:AF34)</f>
        <v>-24.657898872625417</v>
      </c>
      <c r="AQ34" s="2">
        <f>+$C34-M34-SUM($P34:W34)-SUM($Z34:AG34)</f>
        <v>-28.085639163503572</v>
      </c>
      <c r="AR34" s="2">
        <f>+$C34-N34-SUM($P34:X34)-SUM($Z34:AH34)</f>
        <v>-31.591873627865667</v>
      </c>
      <c r="AS34" s="2">
        <f>+$C34-O34-SUM($P34:Y34)-SUM($Z34:AI34)</f>
        <v>-35.156462999295684</v>
      </c>
      <c r="AT34" s="2">
        <f>(SUMIFS('nauji absolventai I pakopa'!B$75:B$82,'nauji absolventai I pakopa'!$A$75:$A$82,'paklausa ir pasiula'!$B34)+SUMIFS('nauji absolventai rezidentura'!B$641:B$706,'nauji absolventai rezidentura'!$A$641:$A$706,'paklausa ir pasiula'!$B34))*IF($E34&gt;1,$E34,1)</f>
        <v>1.7638888888888888</v>
      </c>
      <c r="AU34" s="2">
        <f>(SUMIFS('nauji absolventai I pakopa'!C$75:C$82,'nauji absolventai I pakopa'!$A$75:$A$82,'paklausa ir pasiula'!$B34)+SUMIFS('nauji absolventai rezidentura'!C$641:C$706,'nauji absolventai rezidentura'!$A$641:$A$706,'paklausa ir pasiula'!$B34))*IF($E34&gt;1,$E34,1)</f>
        <v>1.7638888888888888</v>
      </c>
      <c r="AV34" s="2">
        <f>(SUMIFS('nauji absolventai I pakopa'!D$75:D$82,'nauji absolventai I pakopa'!$A$75:$A$82,'paklausa ir pasiula'!$B34)+SUMIFS('nauji absolventai rezidentura'!D$641:D$706,'nauji absolventai rezidentura'!$A$641:$A$706,'paklausa ir pasiula'!$B34))*IF($E34&gt;1,$E34,1)</f>
        <v>1.7638888888888888</v>
      </c>
      <c r="AW34" s="2">
        <f>(SUMIFS('nauji absolventai I pakopa'!E$75:E$82,'nauji absolventai I pakopa'!$A$75:$A$82,'paklausa ir pasiula'!$B34)+SUMIFS('nauji absolventai rezidentura'!E$641:E$706,'nauji absolventai rezidentura'!$A$641:$A$706,'paklausa ir pasiula'!$B34))*IF($E34&gt;1,$E34,1)</f>
        <v>2.2638888888888888</v>
      </c>
      <c r="AX34" s="2">
        <f>(SUMIFS('nauji absolventai I pakopa'!F$75:F$82,'nauji absolventai I pakopa'!$A$75:$A$82,'paklausa ir pasiula'!$B34)+SUMIFS('nauji absolventai rezidentura'!F$641:F$706,'nauji absolventai rezidentura'!$A$641:$A$706,'paklausa ir pasiula'!$B34))*IF($E34&gt;1,$E34,1)</f>
        <v>2.0347222222222223</v>
      </c>
      <c r="AY34" s="2">
        <f>(SUMIFS('nauji absolventai I pakopa'!G$75:G$82,'nauji absolventai I pakopa'!$A$75:$A$82,'paklausa ir pasiula'!$B34)+SUMIFS('nauji absolventai rezidentura'!G$641:G$706,'nauji absolventai rezidentura'!$A$641:$A$706,'paklausa ir pasiula'!$B34))*IF($E34&gt;1,$E34,1)</f>
        <v>1.8749999999999998</v>
      </c>
      <c r="AZ34" s="2">
        <f>(SUMIFS('nauji absolventai I pakopa'!H$75:H$82,'nauji absolventai I pakopa'!$A$75:$A$82,'paklausa ir pasiula'!$B34)+SUMIFS('nauji absolventai rezidentura'!H$641:H$706,'nauji absolventai rezidentura'!$A$641:$A$706,'paklausa ir pasiula'!$B34))*IF($E34&gt;1,$E34,1)</f>
        <v>1.7638888888888888</v>
      </c>
      <c r="BA34" s="2">
        <f>(SUMIFS('nauji absolventai I pakopa'!I$75:I$82,'nauji absolventai I pakopa'!$A$75:$A$82,'paklausa ir pasiula'!$B34)+SUMIFS('nauji absolventai rezidentura'!I$641:I$706,'nauji absolventai rezidentura'!$A$641:$A$706,'paklausa ir pasiula'!$B34))*IF($E34&gt;1,$E34,1)</f>
        <v>1.7638888888888888</v>
      </c>
      <c r="BB34" s="2">
        <f>(SUMIFS('nauji absolventai I pakopa'!J$75:J$82,'nauji absolventai I pakopa'!$A$75:$A$82,'paklausa ir pasiula'!$B34)+SUMIFS('nauji absolventai rezidentura'!J$641:J$706,'nauji absolventai rezidentura'!$A$641:$A$706,'paklausa ir pasiula'!$B34))*IF($E34&gt;1,$E34,1)</f>
        <v>1.7638888888888888</v>
      </c>
      <c r="BC34" s="2">
        <f>(SUMIFS('nauji absolventai I pakopa'!K$75:K$82,'nauji absolventai I pakopa'!$A$75:$A$82,'paklausa ir pasiula'!$B34)+SUMIFS('nauji absolventai rezidentura'!K$641:K$706,'nauji absolventai rezidentura'!$A$641:$A$706,'paklausa ir pasiula'!$B34))*IF($E34&gt;1,$E34,1)</f>
        <v>1.7638888888888888</v>
      </c>
      <c r="BD34" s="2">
        <f>+SUMIFS('nauji (ne absol)'!C$4:C$76,'nauji (ne absol)'!$B$4:$B$76,'paklausa ir pasiula'!$B34)*IF($E34&gt;1,$E34,1)</f>
        <v>2.5416666666666665</v>
      </c>
      <c r="BE34" s="2">
        <f>+SUMIFS('nauji (ne absol)'!D$4:D$76,'nauji (ne absol)'!$B$4:$B$76,'paklausa ir pasiula'!$B34)*IF($E34&gt;1,$E34,1)</f>
        <v>2.5416666666666665</v>
      </c>
      <c r="BF34" s="2">
        <f>+SUMIFS('nauji (ne absol)'!E$4:E$76,'nauji (ne absol)'!$B$4:$B$76,'paklausa ir pasiula'!$B34)*IF($E34&gt;1,$E34,1)</f>
        <v>2.5416666666666665</v>
      </c>
      <c r="BG34" s="2">
        <f>+SUMIFS('nauji (ne absol)'!F$4:F$76,'nauji (ne absol)'!$B$4:$B$76,'paklausa ir pasiula'!$B34)*IF($E34&gt;1,$E34,1)</f>
        <v>2.5416666666666665</v>
      </c>
      <c r="BH34" s="2">
        <f>+SUMIFS('nauji (ne absol)'!G$4:G$76,'nauji (ne absol)'!$B$4:$B$76,'paklausa ir pasiula'!$B34)*IF($E34&gt;1,$E34,1)</f>
        <v>2.5416666666666665</v>
      </c>
      <c r="BI34" s="2">
        <f>+SUMIFS('nauji (ne absol)'!H$4:H$76,'nauji (ne absol)'!$B$4:$B$76,'paklausa ir pasiula'!$B34)*IF($E34&gt;1,$E34,1)</f>
        <v>2.5416666666666665</v>
      </c>
      <c r="BJ34" s="2">
        <f>+SUMIFS('nauji (ne absol)'!I$4:I$76,'nauji (ne absol)'!$B$4:$B$76,'paklausa ir pasiula'!$B34)*IF($E34&gt;1,$E34,1)</f>
        <v>2.5416666666666665</v>
      </c>
      <c r="BK34" s="2">
        <f>+SUMIFS('nauji (ne absol)'!J$4:J$76,'nauji (ne absol)'!$B$4:$B$76,'paklausa ir pasiula'!$B34)*IF($E34&gt;1,$E34,1)</f>
        <v>2.5416666666666665</v>
      </c>
      <c r="BL34" s="2">
        <f>+SUMIFS('nauji (ne absol)'!K$4:K$76,'nauji (ne absol)'!$B$4:$B$76,'paklausa ir pasiula'!$B34)*IF($E34&gt;1,$E34,1)</f>
        <v>2.5416666666666665</v>
      </c>
      <c r="BM34" s="2">
        <f>+SUMIFS('nauji (ne absol)'!L$4:L$76,'nauji (ne absol)'!$B$4:$B$76,'paklausa ir pasiula'!$B34)*IF($E34&gt;1,$E34,1)</f>
        <v>2.5416666666666665</v>
      </c>
      <c r="BN34" s="2">
        <f>+AJ34+SUM($AT34:AT34)+SUM($BD34:BD34)</f>
        <v>0.46400495080713799</v>
      </c>
      <c r="BO34" s="2">
        <f>+AK34+SUM($AT34:AU34)+SUM($BD34:BE34)</f>
        <v>1.5082817801532489</v>
      </c>
      <c r="BP34" s="2">
        <f>+AL34+SUM($AT34:AV34)+SUM($BD34:BF34)</f>
        <v>2.4658315026541135</v>
      </c>
      <c r="BQ34" s="2">
        <f>+AM34+SUM($AT34:AW34)+SUM($BD34:BG34)</f>
        <v>3.7607771734506752</v>
      </c>
      <c r="BR34" s="2">
        <f>+AN34+SUM($AT34:AX34)+SUM($BD34:BH34)</f>
        <v>4.763024533342783</v>
      </c>
      <c r="BS34" s="2">
        <f>+AO34+SUM($AT34:AY34)+SUM($BD34:BI34)</f>
        <v>5.4939413452350703</v>
      </c>
      <c r="BT34" s="2">
        <f>+AP34+SUM($AT34:AZ34)+SUM($BD34:BJ34)</f>
        <v>6.3629344607079155</v>
      </c>
      <c r="BU34" s="2">
        <f>+AQ34+SUM($AT34:BA34)+SUM($BD34:BK34)</f>
        <v>7.2407497253853172</v>
      </c>
      <c r="BV34" s="2">
        <f>+AR34+SUM($AT34:BB34)+SUM($BD34:BL34)</f>
        <v>8.0400708165787798</v>
      </c>
      <c r="BW34" s="2">
        <f>+AS34+SUM($AT34:BC34)+SUM($BD34:BM34)</f>
        <v>8.7810370007043197</v>
      </c>
    </row>
    <row r="35" spans="1:75">
      <c r="A35" t="s">
        <v>75</v>
      </c>
      <c r="B35" t="s">
        <v>16</v>
      </c>
      <c r="C35" s="2">
        <v>126.16666666666666</v>
      </c>
      <c r="D35" s="2">
        <f>+IF('realus poreikis 2020'!$D$1=1,'realus poreikis 2020'!H47,IF('realus poreikis 2020'!$D$1=2,'realus poreikis 2020'!I47,'realus poreikis 2020'!J47))*IF($E35&gt;1,E35,1)</f>
        <v>129.16666666666666</v>
      </c>
      <c r="E35" s="9">
        <f>+'darbo kruvis'!F37</f>
        <v>1</v>
      </c>
      <c r="F35" s="2">
        <f>+$D35*'pletros poreikis'!E41*IF($E35&gt;1,$E35,1)</f>
        <v>126.57619048935537</v>
      </c>
      <c r="G35" s="2">
        <f>+$D35*'pletros poreikis'!F41*IF($E35&gt;1,$E35,1)</f>
        <v>126.87463333846308</v>
      </c>
      <c r="H35" s="2">
        <f>+$D35*'pletros poreikis'!G41*IF($E35&gt;1,$E35,1)</f>
        <v>127.1579208840627</v>
      </c>
      <c r="I35" s="2">
        <f>+$D35*'pletros poreikis'!H41*IF($E35&gt;1,$E35,1)</f>
        <v>127.42605312615424</v>
      </c>
      <c r="J35" s="2">
        <f>+$D35*'pletros poreikis'!I41*IF($E35&gt;1,$E35,1)</f>
        <v>127.67903006473763</v>
      </c>
      <c r="K35" s="2">
        <f>+$D35*'pletros poreikis'!J41*IF($E35&gt;1,$E35,1)</f>
        <v>127.91685169981297</v>
      </c>
      <c r="L35" s="2">
        <f>+$D35*'pletros poreikis'!K41*IF($E35&gt;1,$E35,1)</f>
        <v>128.13951803138022</v>
      </c>
      <c r="M35" s="2">
        <f>+$D35*'pletros poreikis'!L41*IF($E35&gt;1,$E35,1)</f>
        <v>128.34702905943939</v>
      </c>
      <c r="N35" s="2">
        <f>+$D35*'pletros poreikis'!M41*IF($E35&gt;1,$E35,1)</f>
        <v>128.53938478399041</v>
      </c>
      <c r="O35" s="2">
        <f>+$D35*'pletros poreikis'!N41*IF($E35&gt;1,$E35,1)</f>
        <v>128.71658520503337</v>
      </c>
      <c r="P35" s="2">
        <f>+SUMIFS('isejimas i pensija'!D$5:D$77,'isejimas i pensija'!$C$5:$C$77,'paklausa ir pasiula'!$B35)*IF($E35&gt;1,$E35,1)</f>
        <v>4.8641540367873324</v>
      </c>
      <c r="Q35" s="2">
        <f>+SUMIFS('isejimas i pensija'!E$5:E$77,'isejimas i pensija'!$C$5:$C$77,'paklausa ir pasiula'!$B35)*IF($E35&gt;1,$E35,1)</f>
        <v>4.9569204626199452</v>
      </c>
      <c r="R35" s="2">
        <f>+SUMIFS('isejimas i pensija'!F$5:F$77,'isejimas i pensija'!$C$5:$C$77,'paklausa ir pasiula'!$B35)*IF($E35&gt;1,$E35,1)</f>
        <v>5.1571684625067666</v>
      </c>
      <c r="S35" s="2">
        <f>+SUMIFS('isejimas i pensija'!G$5:G$77,'isejimas i pensija'!$C$5:$C$77,'paklausa ir pasiula'!$B35)*IF($E35&gt;1,$E35,1)</f>
        <v>4.6089388873277368</v>
      </c>
      <c r="T35" s="2">
        <f>+SUMIFS('isejimas i pensija'!H$5:H$77,'isejimas i pensija'!$C$5:$C$77,'paklausa ir pasiula'!$B35)*IF($E35&gt;1,$E35,1)</f>
        <v>4.5410750070928341</v>
      </c>
      <c r="U35" s="2">
        <f>+SUMIFS('isejimas i pensija'!I$5:I$77,'isejimas i pensija'!$C$5:$C$77,'paklausa ir pasiula'!$B35)*IF($E35&gt;1,$E35,1)</f>
        <v>3.7940048756334721</v>
      </c>
      <c r="V35" s="2">
        <f>+SUMIFS('isejimas i pensija'!J$5:J$77,'isejimas i pensija'!$C$5:$C$77,'paklausa ir pasiula'!$B35)*IF($E35&gt;1,$E35,1)</f>
        <v>3.8696460982124563</v>
      </c>
      <c r="W35" s="2">
        <f>+SUMIFS('isejimas i pensija'!K$5:K$77,'isejimas i pensija'!$C$5:$C$77,'paklausa ir pasiula'!$B35)*IF($E35&gt;1,$E35,1)</f>
        <v>3.6332407858273075</v>
      </c>
      <c r="X35" s="2">
        <f>+SUMIFS('isejimas i pensija'!L$5:L$77,'isejimas i pensija'!$C$5:$C$77,'paklausa ir pasiula'!$B35)*IF($E35&gt;1,$E35,1)</f>
        <v>3.5254531460549652</v>
      </c>
      <c r="Y35" s="2">
        <f>+SUMIFS('isejimas i pensija'!M$5:M$77,'isejimas i pensija'!$C$5:$C$77,'paklausa ir pasiula'!$B35)*IF($E35&gt;1,$E35,1)</f>
        <v>3.0326753905741288</v>
      </c>
      <c r="Z35" s="2">
        <f>+SUMIFS('isejimas is darbo'!D$5:D$77,'isejimas is darbo'!$C$5:$C$77,'paklausa ir pasiula'!$B35)*IF($E35&gt;1,$E35,1)</f>
        <v>1.375</v>
      </c>
      <c r="AA35" s="2">
        <f>+SUMIFS('isejimas is darbo'!E$5:E$77,'isejimas is darbo'!$C$5:$C$77,'paklausa ir pasiula'!$B35)*IF($E35&gt;1,$E35,1)</f>
        <v>1.375</v>
      </c>
      <c r="AB35" s="2">
        <f>+SUMIFS('isejimas is darbo'!F$5:F$77,'isejimas is darbo'!$C$5:$C$77,'paklausa ir pasiula'!$B35)*IF($E35&gt;1,$E35,1)</f>
        <v>1.375</v>
      </c>
      <c r="AC35" s="2">
        <f>+SUMIFS('isejimas is darbo'!G$5:G$77,'isejimas is darbo'!$C$5:$C$77,'paklausa ir pasiula'!$B35)*IF($E35&gt;1,$E35,1)</f>
        <v>1.375</v>
      </c>
      <c r="AD35" s="2">
        <f>+SUMIFS('isejimas is darbo'!H$5:H$77,'isejimas is darbo'!$C$5:$C$77,'paklausa ir pasiula'!$B35)*IF($E35&gt;1,$E35,1)</f>
        <v>1.375</v>
      </c>
      <c r="AE35" s="2">
        <f>+SUMIFS('isejimas is darbo'!I$5:I$77,'isejimas is darbo'!$C$5:$C$77,'paklausa ir pasiula'!$B35)*IF($E35&gt;1,$E35,1)</f>
        <v>1.375</v>
      </c>
      <c r="AF35" s="2">
        <f>+SUMIFS('isejimas is darbo'!J$5:J$77,'isejimas is darbo'!$C$5:$C$77,'paklausa ir pasiula'!$B35)*IF($E35&gt;1,$E35,1)</f>
        <v>1.375</v>
      </c>
      <c r="AG35" s="2">
        <f>+SUMIFS('isejimas is darbo'!K$5:K$77,'isejimas is darbo'!$C$5:$C$77,'paklausa ir pasiula'!$B35)*IF($E35&gt;1,$E35,1)</f>
        <v>1.375</v>
      </c>
      <c r="AH35" s="2">
        <f>+SUMIFS('isejimas is darbo'!L$5:L$77,'isejimas is darbo'!$C$5:$C$77,'paklausa ir pasiula'!$B35)*IF($E35&gt;1,$E35,1)</f>
        <v>1.375</v>
      </c>
      <c r="AI35" s="2">
        <f>+SUMIFS('isejimas is darbo'!M$5:M$77,'isejimas is darbo'!$C$5:$C$77,'paklausa ir pasiula'!$B35)*IF($E35&gt;1,$E35,1)</f>
        <v>1.375</v>
      </c>
      <c r="AJ35" s="2">
        <f>+$C35-F35-SUM($P35:P35)-SUM($Z35:Z35)</f>
        <v>-6.6486778594760443</v>
      </c>
      <c r="AK35" s="2">
        <f>+$C35-G35-SUM($P35:Q35)-SUM($Z35:AA35)</f>
        <v>-13.279041171203705</v>
      </c>
      <c r="AL35" s="2">
        <f>+$C35-H35-SUM($P35:R35)-SUM($Z35:AB35)</f>
        <v>-20.094497179310093</v>
      </c>
      <c r="AM35" s="2">
        <f>+$C35-I35-SUM($P35:S35)-SUM($Z35:AC35)</f>
        <v>-26.346568308729367</v>
      </c>
      <c r="AN35" s="2">
        <f>+$C35-J35-SUM($P35:T35)-SUM($Z35:AD35)</f>
        <v>-32.51562025440559</v>
      </c>
      <c r="AO35" s="2">
        <f>+$C35-K35-SUM($P35:U35)-SUM($Z35:AE35)</f>
        <v>-37.922446765114401</v>
      </c>
      <c r="AP35" s="2">
        <f>+$C35-L35-SUM($P35:V35)-SUM($Z35:AF35)</f>
        <v>-43.389759194894111</v>
      </c>
      <c r="AQ35" s="2">
        <f>+$C35-M35-SUM($P35:W35)-SUM($Z35:AG35)</f>
        <v>-48.605511008780589</v>
      </c>
      <c r="AR35" s="2">
        <f>+$C35-N35-SUM($P35:X35)-SUM($Z35:AH35)</f>
        <v>-53.698319879386574</v>
      </c>
      <c r="AS35" s="2">
        <f>+$C35-O35-SUM($P35:Y35)-SUM($Z35:AI35)</f>
        <v>-58.283195691003655</v>
      </c>
      <c r="AT35" s="2">
        <f>(SUMIFS('nauji absolventai I pakopa'!B$75:B$82,'nauji absolventai I pakopa'!$A$75:$A$82,'paklausa ir pasiula'!$B35)+SUMIFS('nauji absolventai rezidentura'!B$641:B$706,'nauji absolventai rezidentura'!$A$641:$A$706,'paklausa ir pasiula'!$B35))*IF($E35&gt;1,$E35,1)</f>
        <v>4.4641666666666664</v>
      </c>
      <c r="AU35" s="2">
        <f>(SUMIFS('nauji absolventai I pakopa'!C$75:C$82,'nauji absolventai I pakopa'!$A$75:$A$82,'paklausa ir pasiula'!$B35)+SUMIFS('nauji absolventai rezidentura'!C$641:C$706,'nauji absolventai rezidentura'!$A$641:$A$706,'paklausa ir pasiula'!$B35))*IF($E35&gt;1,$E35,1)</f>
        <v>7.1208333333333327</v>
      </c>
      <c r="AV35" s="2">
        <f>(SUMIFS('nauji absolventai I pakopa'!D$75:D$82,'nauji absolventai I pakopa'!$A$75:$A$82,'paklausa ir pasiula'!$B35)+SUMIFS('nauji absolventai rezidentura'!D$641:D$706,'nauji absolventai rezidentura'!$A$641:$A$706,'paklausa ir pasiula'!$B35))*IF($E35&gt;1,$E35,1)</f>
        <v>4.6708333333333325</v>
      </c>
      <c r="AW35" s="2">
        <f>(SUMIFS('nauji absolventai I pakopa'!E$75:E$82,'nauji absolventai I pakopa'!$A$75:$A$82,'paklausa ir pasiula'!$B35)+SUMIFS('nauji absolventai rezidentura'!E$641:E$706,'nauji absolventai rezidentura'!$A$641:$A$706,'paklausa ir pasiula'!$B35))*IF($E35&gt;1,$E35,1)</f>
        <v>4.4508333333333328</v>
      </c>
      <c r="AX35" s="2">
        <f>(SUMIFS('nauji absolventai I pakopa'!F$75:F$82,'nauji absolventai I pakopa'!$A$75:$A$82,'paklausa ir pasiula'!$B35)+SUMIFS('nauji absolventai rezidentura'!F$641:F$706,'nauji absolventai rezidentura'!$A$641:$A$706,'paklausa ir pasiula'!$B35))*IF($E35&gt;1,$E35,1)</f>
        <v>5.7858333333333327</v>
      </c>
      <c r="AY35" s="2">
        <f>(SUMIFS('nauji absolventai I pakopa'!G$75:G$82,'nauji absolventai I pakopa'!$A$75:$A$82,'paklausa ir pasiula'!$B35)+SUMIFS('nauji absolventai rezidentura'!G$641:G$706,'nauji absolventai rezidentura'!$A$641:$A$706,'paklausa ir pasiula'!$B35))*IF($E35&gt;1,$E35,1)</f>
        <v>5.2316666666666665</v>
      </c>
      <c r="AZ35" s="2">
        <f>(SUMIFS('nauji absolventai I pakopa'!H$75:H$82,'nauji absolventai I pakopa'!$A$75:$A$82,'paklausa ir pasiula'!$B35)+SUMIFS('nauji absolventai rezidentura'!H$641:H$706,'nauji absolventai rezidentura'!$A$641:$A$706,'paklausa ir pasiula'!$B35))*IF($E35&gt;1,$E35,1)</f>
        <v>5.165</v>
      </c>
      <c r="BA35" s="2">
        <f>(SUMIFS('nauji absolventai I pakopa'!I$75:I$82,'nauji absolventai I pakopa'!$A$75:$A$82,'paklausa ir pasiula'!$B35)+SUMIFS('nauji absolventai rezidentura'!I$641:I$706,'nauji absolventai rezidentura'!$A$641:$A$706,'paklausa ir pasiula'!$B35))*IF($E35&gt;1,$E35,1)</f>
        <v>5.165</v>
      </c>
      <c r="BB35" s="2">
        <f>(SUMIFS('nauji absolventai I pakopa'!J$75:J$82,'nauji absolventai I pakopa'!$A$75:$A$82,'paklausa ir pasiula'!$B35)+SUMIFS('nauji absolventai rezidentura'!J$641:J$706,'nauji absolventai rezidentura'!$A$641:$A$706,'paklausa ir pasiula'!$B35))*IF($E35&gt;1,$E35,1)</f>
        <v>5.165</v>
      </c>
      <c r="BC35" s="2">
        <f>(SUMIFS('nauji absolventai I pakopa'!K$75:K$82,'nauji absolventai I pakopa'!$A$75:$A$82,'paklausa ir pasiula'!$B35)+SUMIFS('nauji absolventai rezidentura'!K$641:K$706,'nauji absolventai rezidentura'!$A$641:$A$706,'paklausa ir pasiula'!$B35))*IF($E35&gt;1,$E35,1)</f>
        <v>5.165</v>
      </c>
      <c r="BD35" s="2">
        <f>+SUMIFS('nauji (ne absol)'!C$4:C$76,'nauji (ne absol)'!$B$4:$B$76,'paklausa ir pasiula'!$B35)*IF($E35&gt;1,$E35,1)</f>
        <v>2.125</v>
      </c>
      <c r="BE35" s="2">
        <f>+SUMIFS('nauji (ne absol)'!D$4:D$76,'nauji (ne absol)'!$B$4:$B$76,'paklausa ir pasiula'!$B35)*IF($E35&gt;1,$E35,1)</f>
        <v>2.125</v>
      </c>
      <c r="BF35" s="2">
        <f>+SUMIFS('nauji (ne absol)'!E$4:E$76,'nauji (ne absol)'!$B$4:$B$76,'paklausa ir pasiula'!$B35)*IF($E35&gt;1,$E35,1)</f>
        <v>2.125</v>
      </c>
      <c r="BG35" s="2">
        <f>+SUMIFS('nauji (ne absol)'!F$4:F$76,'nauji (ne absol)'!$B$4:$B$76,'paklausa ir pasiula'!$B35)*IF($E35&gt;1,$E35,1)</f>
        <v>2.125</v>
      </c>
      <c r="BH35" s="2">
        <f>+SUMIFS('nauji (ne absol)'!G$4:G$76,'nauji (ne absol)'!$B$4:$B$76,'paklausa ir pasiula'!$B35)*IF($E35&gt;1,$E35,1)</f>
        <v>2.125</v>
      </c>
      <c r="BI35" s="2">
        <f>+SUMIFS('nauji (ne absol)'!H$4:H$76,'nauji (ne absol)'!$B$4:$B$76,'paklausa ir pasiula'!$B35)*IF($E35&gt;1,$E35,1)</f>
        <v>2.125</v>
      </c>
      <c r="BJ35" s="2">
        <f>+SUMIFS('nauji (ne absol)'!I$4:I$76,'nauji (ne absol)'!$B$4:$B$76,'paklausa ir pasiula'!$B35)*IF($E35&gt;1,$E35,1)</f>
        <v>2.125</v>
      </c>
      <c r="BK35" s="2">
        <f>+SUMIFS('nauji (ne absol)'!J$4:J$76,'nauji (ne absol)'!$B$4:$B$76,'paklausa ir pasiula'!$B35)*IF($E35&gt;1,$E35,1)</f>
        <v>2.125</v>
      </c>
      <c r="BL35" s="2">
        <f>+SUMIFS('nauji (ne absol)'!K$4:K$76,'nauji (ne absol)'!$B$4:$B$76,'paklausa ir pasiula'!$B35)*IF($E35&gt;1,$E35,1)</f>
        <v>2.125</v>
      </c>
      <c r="BM35" s="2">
        <f>+SUMIFS('nauji (ne absol)'!L$4:L$76,'nauji (ne absol)'!$B$4:$B$76,'paklausa ir pasiula'!$B35)*IF($E35&gt;1,$E35,1)</f>
        <v>2.125</v>
      </c>
      <c r="BN35" s="2">
        <f>+AJ35+SUM($AT35:AT35)+SUM($BD35:BD35)</f>
        <v>-5.9511192809377889E-2</v>
      </c>
      <c r="BO35" s="2">
        <f>+AK35+SUM($AT35:AU35)+SUM($BD35:BE35)</f>
        <v>2.5559588287962942</v>
      </c>
      <c r="BP35" s="2">
        <f>+AL35+SUM($AT35:AV35)+SUM($BD35:BF35)</f>
        <v>2.536336154023239</v>
      </c>
      <c r="BQ35" s="2">
        <f>+AM35+SUM($AT35:AW35)+SUM($BD35:BG35)</f>
        <v>2.8600983579372965</v>
      </c>
      <c r="BR35" s="2">
        <f>+AN35+SUM($AT35:AX35)+SUM($BD35:BH35)</f>
        <v>4.601879745594406</v>
      </c>
      <c r="BS35" s="2">
        <f>+AO35+SUM($AT35:AY35)+SUM($BD35:BI35)</f>
        <v>6.5517199015522607</v>
      </c>
      <c r="BT35" s="2">
        <f>+AP35+SUM($AT35:AZ35)+SUM($BD35:BJ35)</f>
        <v>8.3744074717725496</v>
      </c>
      <c r="BU35" s="2">
        <f>+AQ35+SUM($AT35:BA35)+SUM($BD35:BK35)</f>
        <v>10.448655657886071</v>
      </c>
      <c r="BV35" s="2">
        <f>+AR35+SUM($AT35:BB35)+SUM($BD35:BL35)</f>
        <v>12.645846787280085</v>
      </c>
      <c r="BW35" s="2">
        <f>+AS35+SUM($AT35:BC35)+SUM($BD35:BM35)</f>
        <v>15.350970975663003</v>
      </c>
    </row>
    <row r="36" spans="1:75">
      <c r="A36" t="s">
        <v>75</v>
      </c>
      <c r="B36" s="51" t="s">
        <v>22</v>
      </c>
      <c r="C36" s="2">
        <v>18.083333333333336</v>
      </c>
      <c r="D36" s="2">
        <f>+IF('realus poreikis 2020'!$D$1=1,'realus poreikis 2020'!H48,IF('realus poreikis 2020'!$D$1=2,'realus poreikis 2020'!I48,'realus poreikis 2020'!J48))*IF($E36&gt;1,E36,1)</f>
        <v>18.083333333333336</v>
      </c>
      <c r="E36" s="9">
        <f>+'darbo kruvis'!F38</f>
        <v>1</v>
      </c>
      <c r="F36" s="2">
        <f>+$D36*'pletros poreikis'!E42*IF($E36&gt;1,$E36,1)</f>
        <v>17.720666668509754</v>
      </c>
      <c r="G36" s="2">
        <f>+$D36*'pletros poreikis'!F42*IF($E36&gt;1,$E36,1)</f>
        <v>17.762448667384835</v>
      </c>
      <c r="H36" s="2">
        <f>+$D36*'pletros poreikis'!G42*IF($E36&gt;1,$E36,1)</f>
        <v>17.802108923768785</v>
      </c>
      <c r="I36" s="2">
        <f>+$D36*'pletros poreikis'!H42*IF($E36&gt;1,$E36,1)</f>
        <v>17.839647437661597</v>
      </c>
      <c r="J36" s="2">
        <f>+$D36*'pletros poreikis'!I42*IF($E36&gt;1,$E36,1)</f>
        <v>17.875064209063272</v>
      </c>
      <c r="K36" s="2">
        <f>+$D36*'pletros poreikis'!J42*IF($E36&gt;1,$E36,1)</f>
        <v>17.908359237973819</v>
      </c>
      <c r="L36" s="2">
        <f>+$D36*'pletros poreikis'!K42*IF($E36&gt;1,$E36,1)</f>
        <v>17.939532524393236</v>
      </c>
      <c r="M36" s="2">
        <f>+$D36*'pletros poreikis'!L42*IF($E36&gt;1,$E36,1)</f>
        <v>17.968584068321515</v>
      </c>
      <c r="N36" s="2">
        <f>+$D36*'pletros poreikis'!M42*IF($E36&gt;1,$E36,1)</f>
        <v>17.995513869758661</v>
      </c>
      <c r="O36" s="2">
        <f>+$D36*'pletros poreikis'!N42*IF($E36&gt;1,$E36,1)</f>
        <v>18.020321928704675</v>
      </c>
      <c r="P36" s="2">
        <f>+SUMIFS('isejimas i pensija'!D$5:D$77,'isejimas i pensija'!$C$5:$C$77,'paklausa ir pasiula'!$B36)*IF($E36&gt;1,$E36,1)</f>
        <v>0.52880023052211866</v>
      </c>
      <c r="Q36" s="2">
        <f>+SUMIFS('isejimas i pensija'!E$5:E$77,'isejimas i pensija'!$C$5:$C$77,'paklausa ir pasiula'!$B36)*IF($E36&gt;1,$E36,1)</f>
        <v>0.55276697433965605</v>
      </c>
      <c r="R36" s="2">
        <f>+SUMIFS('isejimas i pensija'!F$5:F$77,'isejimas i pensija'!$C$5:$C$77,'paklausa ir pasiula'!$B36)*IF($E36&gt;1,$E36,1)</f>
        <v>0.55488094209383654</v>
      </c>
      <c r="S36" s="2">
        <f>+SUMIFS('isejimas i pensija'!G$5:G$77,'isejimas i pensija'!$C$5:$C$77,'paklausa ir pasiula'!$B36)*IF($E36&gt;1,$E36,1)</f>
        <v>0.75931106325735687</v>
      </c>
      <c r="T36" s="2">
        <f>+SUMIFS('isejimas i pensija'!H$5:H$77,'isejimas i pensija'!$C$5:$C$77,'paklausa ir pasiula'!$B36)*IF($E36&gt;1,$E36,1)</f>
        <v>0.3785367278766234</v>
      </c>
      <c r="U36" s="2">
        <f>+SUMIFS('isejimas i pensija'!I$5:I$77,'isejimas i pensija'!$C$5:$C$77,'paklausa ir pasiula'!$B36)*IF($E36&gt;1,$E36,1)</f>
        <v>0.33307689612925589</v>
      </c>
      <c r="V36" s="2">
        <f>+SUMIFS('isejimas i pensija'!J$5:J$77,'isejimas i pensija'!$C$5:$C$77,'paklausa ir pasiula'!$B36)*IF($E36&gt;1,$E36,1)</f>
        <v>0.43816178736111566</v>
      </c>
      <c r="W36" s="2">
        <f>+SUMIFS('isejimas i pensija'!K$5:K$77,'isejimas i pensija'!$C$5:$C$77,'paklausa ir pasiula'!$B36)*IF($E36&gt;1,$E36,1)</f>
        <v>0.34367677904327804</v>
      </c>
      <c r="X36" s="2">
        <f>+SUMIFS('isejimas i pensija'!L$5:L$77,'isejimas i pensija'!$C$5:$C$77,'paklausa ir pasiula'!$B36)*IF($E36&gt;1,$E36,1)</f>
        <v>0.37976361278810911</v>
      </c>
      <c r="Y36" s="2">
        <f>+SUMIFS('isejimas i pensija'!M$5:M$77,'isejimas i pensija'!$C$5:$C$77,'paklausa ir pasiula'!$B36)*IF($E36&gt;1,$E36,1)</f>
        <v>0.41105844465112346</v>
      </c>
      <c r="Z36" s="2">
        <f>+SUMIFS('isejimas is darbo'!D$5:D$77,'isejimas is darbo'!$C$5:$C$77,'paklausa ir pasiula'!$B36)*IF($E36&gt;1,$E36,1)</f>
        <v>8.3333333333333329E-2</v>
      </c>
      <c r="AA36" s="2">
        <f>+SUMIFS('isejimas is darbo'!E$5:E$77,'isejimas is darbo'!$C$5:$C$77,'paklausa ir pasiula'!$B36)*IF($E36&gt;1,$E36,1)</f>
        <v>8.3333333333333329E-2</v>
      </c>
      <c r="AB36" s="2">
        <f>+SUMIFS('isejimas is darbo'!F$5:F$77,'isejimas is darbo'!$C$5:$C$77,'paklausa ir pasiula'!$B36)*IF($E36&gt;1,$E36,1)</f>
        <v>8.3333333333333329E-2</v>
      </c>
      <c r="AC36" s="2">
        <f>+SUMIFS('isejimas is darbo'!G$5:G$77,'isejimas is darbo'!$C$5:$C$77,'paklausa ir pasiula'!$B36)*IF($E36&gt;1,$E36,1)</f>
        <v>8.3333333333333329E-2</v>
      </c>
      <c r="AD36" s="2">
        <f>+SUMIFS('isejimas is darbo'!H$5:H$77,'isejimas is darbo'!$C$5:$C$77,'paklausa ir pasiula'!$B36)*IF($E36&gt;1,$E36,1)</f>
        <v>8.3333333333333329E-2</v>
      </c>
      <c r="AE36" s="2">
        <f>+SUMIFS('isejimas is darbo'!I$5:I$77,'isejimas is darbo'!$C$5:$C$77,'paklausa ir pasiula'!$B36)*IF($E36&gt;1,$E36,1)</f>
        <v>8.3333333333333329E-2</v>
      </c>
      <c r="AF36" s="2">
        <f>+SUMIFS('isejimas is darbo'!J$5:J$77,'isejimas is darbo'!$C$5:$C$77,'paklausa ir pasiula'!$B36)*IF($E36&gt;1,$E36,1)</f>
        <v>8.3333333333333329E-2</v>
      </c>
      <c r="AG36" s="2">
        <f>+SUMIFS('isejimas is darbo'!K$5:K$77,'isejimas is darbo'!$C$5:$C$77,'paklausa ir pasiula'!$B36)*IF($E36&gt;1,$E36,1)</f>
        <v>8.3333333333333329E-2</v>
      </c>
      <c r="AH36" s="2">
        <f>+SUMIFS('isejimas is darbo'!L$5:L$77,'isejimas is darbo'!$C$5:$C$77,'paklausa ir pasiula'!$B36)*IF($E36&gt;1,$E36,1)</f>
        <v>8.3333333333333329E-2</v>
      </c>
      <c r="AI36" s="2">
        <f>+SUMIFS('isejimas is darbo'!M$5:M$77,'isejimas is darbo'!$C$5:$C$77,'paklausa ir pasiula'!$B36)*IF($E36&gt;1,$E36,1)</f>
        <v>8.3333333333333329E-2</v>
      </c>
      <c r="AJ36" s="2">
        <f>+$C36-F36-SUM($P36:P36)-SUM($Z36:Z36)</f>
        <v>-0.24946689903187008</v>
      </c>
      <c r="AK36" s="2">
        <f>+$C36-G36-SUM($P36:Q36)-SUM($Z36:AA36)</f>
        <v>-0.92734920557994027</v>
      </c>
      <c r="AL36" s="2">
        <f>+$C36-H36-SUM($P36:R36)-SUM($Z36:AB36)</f>
        <v>-1.6052237373910603</v>
      </c>
      <c r="AM36" s="2">
        <f>+$C36-I36-SUM($P36:S36)-SUM($Z36:AC36)</f>
        <v>-2.4854066478745631</v>
      </c>
      <c r="AN36" s="2">
        <f>+$C36-J36-SUM($P36:T36)-SUM($Z36:AD36)</f>
        <v>-2.9826934804861942</v>
      </c>
      <c r="AO36" s="2">
        <f>+$C36-K36-SUM($P36:U36)-SUM($Z36:AE36)</f>
        <v>-3.4323987388593311</v>
      </c>
      <c r="AP36" s="2">
        <f>+$C36-L36-SUM($P36:V36)-SUM($Z36:AF36)</f>
        <v>-3.985067145973197</v>
      </c>
      <c r="AQ36" s="2">
        <f>+$C36-M36-SUM($P36:W36)-SUM($Z36:AG36)</f>
        <v>-4.4411288022780884</v>
      </c>
      <c r="AR36" s="2">
        <f>+$C36-N36-SUM($P36:X36)-SUM($Z36:AH36)</f>
        <v>-4.9311555498366753</v>
      </c>
      <c r="AS36" s="2">
        <f>+$C36-O36-SUM($P36:Y36)-SUM($Z36:AI36)</f>
        <v>-5.4503553867671464</v>
      </c>
      <c r="AT36" s="2">
        <f>(SUMIFS('nauji absolventai I pakopa'!B$75:B$82,'nauji absolventai I pakopa'!$A$75:$A$82,'paklausa ir pasiula'!$B36)+SUMIFS('nauji absolventai rezidentura'!B$641:B$706,'nauji absolventai rezidentura'!$A$641:$A$706,'paklausa ir pasiula'!$B36))*IF($E36&gt;1,$E36,1)</f>
        <v>0.60000000000000009</v>
      </c>
      <c r="AU36" s="2">
        <f>(SUMIFS('nauji absolventai I pakopa'!C$75:C$82,'nauji absolventai I pakopa'!$A$75:$A$82,'paklausa ir pasiula'!$B36)+SUMIFS('nauji absolventai rezidentura'!C$641:C$706,'nauji absolventai rezidentura'!$A$641:$A$706,'paklausa ir pasiula'!$B36))*IF($E36&gt;1,$E36,1)</f>
        <v>0.8</v>
      </c>
      <c r="AV36" s="2">
        <f>(SUMIFS('nauji absolventai I pakopa'!D$75:D$82,'nauji absolventai I pakopa'!$A$75:$A$82,'paklausa ir pasiula'!$B36)+SUMIFS('nauji absolventai rezidentura'!D$641:D$706,'nauji absolventai rezidentura'!$A$641:$A$706,'paklausa ir pasiula'!$B36))*IF($E36&gt;1,$E36,1)</f>
        <v>0.60000000000000009</v>
      </c>
      <c r="AW36" s="2">
        <f>(SUMIFS('nauji absolventai I pakopa'!E$75:E$82,'nauji absolventai I pakopa'!$A$75:$A$82,'paklausa ir pasiula'!$B36)+SUMIFS('nauji absolventai rezidentura'!E$641:E$706,'nauji absolventai rezidentura'!$A$641:$A$706,'paklausa ir pasiula'!$B36))*IF($E36&gt;1,$E36,1)</f>
        <v>0.2</v>
      </c>
      <c r="AX36" s="2">
        <f>(SUMIFS('nauji absolventai I pakopa'!F$75:F$82,'nauji absolventai I pakopa'!$A$75:$A$82,'paklausa ir pasiula'!$B36)+SUMIFS('nauji absolventai rezidentura'!F$641:F$706,'nauji absolventai rezidentura'!$A$641:$A$706,'paklausa ir pasiula'!$B36))*IF($E36&gt;1,$E36,1)</f>
        <v>0.2</v>
      </c>
      <c r="AY36" s="2">
        <f>(SUMIFS('nauji absolventai I pakopa'!G$75:G$82,'nauji absolventai I pakopa'!$A$75:$A$82,'paklausa ir pasiula'!$B36)+SUMIFS('nauji absolventai rezidentura'!G$641:G$706,'nauji absolventai rezidentura'!$A$641:$A$706,'paklausa ir pasiula'!$B36))*IF($E36&gt;1,$E36,1)</f>
        <v>0.4</v>
      </c>
      <c r="AZ36" s="2">
        <f>(SUMIFS('nauji absolventai I pakopa'!H$75:H$82,'nauji absolventai I pakopa'!$A$75:$A$82,'paklausa ir pasiula'!$B36)+SUMIFS('nauji absolventai rezidentura'!H$641:H$706,'nauji absolventai rezidentura'!$A$641:$A$706,'paklausa ir pasiula'!$B36))*IF($E36&gt;1,$E36,1)</f>
        <v>0.4</v>
      </c>
      <c r="BA36" s="2">
        <f>(SUMIFS('nauji absolventai I pakopa'!I$75:I$82,'nauji absolventai I pakopa'!$A$75:$A$82,'paklausa ir pasiula'!$B36)+SUMIFS('nauji absolventai rezidentura'!I$641:I$706,'nauji absolventai rezidentura'!$A$641:$A$706,'paklausa ir pasiula'!$B36))*IF($E36&gt;1,$E36,1)</f>
        <v>0.4</v>
      </c>
      <c r="BB36" s="2">
        <f>(SUMIFS('nauji absolventai I pakopa'!J$75:J$82,'nauji absolventai I pakopa'!$A$75:$A$82,'paklausa ir pasiula'!$B36)+SUMIFS('nauji absolventai rezidentura'!J$641:J$706,'nauji absolventai rezidentura'!$A$641:$A$706,'paklausa ir pasiula'!$B36))*IF($E36&gt;1,$E36,1)</f>
        <v>0.4</v>
      </c>
      <c r="BC36" s="2">
        <f>(SUMIFS('nauji absolventai I pakopa'!K$75:K$82,'nauji absolventai I pakopa'!$A$75:$A$82,'paklausa ir pasiula'!$B36)+SUMIFS('nauji absolventai rezidentura'!K$641:K$706,'nauji absolventai rezidentura'!$A$641:$A$706,'paklausa ir pasiula'!$B36))*IF($E36&gt;1,$E36,1)</f>
        <v>0.4</v>
      </c>
      <c r="BD36" s="2">
        <f>+SUMIFS('nauji (ne absol)'!C$4:C$76,'nauji (ne absol)'!$B$4:$B$76,'paklausa ir pasiula'!$B36)*IF($E36&gt;1,$E36,1)</f>
        <v>8.3333333333333315E-2</v>
      </c>
      <c r="BE36" s="2">
        <f>+SUMIFS('nauji (ne absol)'!D$4:D$76,'nauji (ne absol)'!$B$4:$B$76,'paklausa ir pasiula'!$B36)*IF($E36&gt;1,$E36,1)</f>
        <v>8.3333333333333315E-2</v>
      </c>
      <c r="BF36" s="2">
        <f>+SUMIFS('nauji (ne absol)'!E$4:E$76,'nauji (ne absol)'!$B$4:$B$76,'paklausa ir pasiula'!$B36)*IF($E36&gt;1,$E36,1)</f>
        <v>8.3333333333333315E-2</v>
      </c>
      <c r="BG36" s="2">
        <f>+SUMIFS('nauji (ne absol)'!F$4:F$76,'nauji (ne absol)'!$B$4:$B$76,'paklausa ir pasiula'!$B36)*IF($E36&gt;1,$E36,1)</f>
        <v>8.3333333333333315E-2</v>
      </c>
      <c r="BH36" s="2">
        <f>+SUMIFS('nauji (ne absol)'!G$4:G$76,'nauji (ne absol)'!$B$4:$B$76,'paklausa ir pasiula'!$B36)*IF($E36&gt;1,$E36,1)</f>
        <v>8.3333333333333315E-2</v>
      </c>
      <c r="BI36" s="2">
        <f>+SUMIFS('nauji (ne absol)'!H$4:H$76,'nauji (ne absol)'!$B$4:$B$76,'paklausa ir pasiula'!$B36)*IF($E36&gt;1,$E36,1)</f>
        <v>8.3333333333333315E-2</v>
      </c>
      <c r="BJ36" s="2">
        <f>+SUMIFS('nauji (ne absol)'!I$4:I$76,'nauji (ne absol)'!$B$4:$B$76,'paklausa ir pasiula'!$B36)*IF($E36&gt;1,$E36,1)</f>
        <v>8.3333333333333315E-2</v>
      </c>
      <c r="BK36" s="2">
        <f>+SUMIFS('nauji (ne absol)'!J$4:J$76,'nauji (ne absol)'!$B$4:$B$76,'paklausa ir pasiula'!$B36)*IF($E36&gt;1,$E36,1)</f>
        <v>8.3333333333333315E-2</v>
      </c>
      <c r="BL36" s="2">
        <f>+SUMIFS('nauji (ne absol)'!K$4:K$76,'nauji (ne absol)'!$B$4:$B$76,'paklausa ir pasiula'!$B36)*IF($E36&gt;1,$E36,1)</f>
        <v>8.3333333333333315E-2</v>
      </c>
      <c r="BM36" s="2">
        <f>+SUMIFS('nauji (ne absol)'!L$4:L$76,'nauji (ne absol)'!$B$4:$B$76,'paklausa ir pasiula'!$B36)*IF($E36&gt;1,$E36,1)</f>
        <v>8.3333333333333315E-2</v>
      </c>
      <c r="BN36" s="2">
        <f>+AJ36+SUM($AT36:AT36)+SUM($BD36:BD36)</f>
        <v>0.43386643430146332</v>
      </c>
      <c r="BO36" s="2">
        <f>+AK36+SUM($AT36:AU36)+SUM($BD36:BE36)</f>
        <v>0.63931746108672649</v>
      </c>
      <c r="BP36" s="2">
        <f>+AL36+SUM($AT36:AV36)+SUM($BD36:BF36)</f>
        <v>0.64477626260893972</v>
      </c>
      <c r="BQ36" s="2">
        <f>+AM36+SUM($AT36:AW36)+SUM($BD36:BG36)</f>
        <v>4.7926685458770324E-2</v>
      </c>
      <c r="BR36" s="2">
        <f>+AN36+SUM($AT36:AX36)+SUM($BD36:BH36)</f>
        <v>-0.16602681381952727</v>
      </c>
      <c r="BS36" s="2">
        <f>+AO36+SUM($AT36:AY36)+SUM($BD36:BI36)</f>
        <v>-0.13239873885933096</v>
      </c>
      <c r="BT36" s="2">
        <f>+AP36+SUM($AT36:AZ36)+SUM($BD36:BJ36)</f>
        <v>-0.20173381263986356</v>
      </c>
      <c r="BU36" s="2">
        <f>+AQ36+SUM($AT36:BA36)+SUM($BD36:BK36)</f>
        <v>-0.17446213561142176</v>
      </c>
      <c r="BV36" s="2">
        <f>+AR36+SUM($AT36:BB36)+SUM($BD36:BL36)</f>
        <v>-0.18115554983667548</v>
      </c>
      <c r="BW36" s="2">
        <f>+AS36+SUM($AT36:BC36)+SUM($BD36:BM36)</f>
        <v>-0.21702205343381298</v>
      </c>
    </row>
    <row r="37" spans="1:75">
      <c r="A37" t="s">
        <v>75</v>
      </c>
      <c r="B37" s="51" t="s">
        <v>41</v>
      </c>
      <c r="C37" s="2">
        <v>66.166666666666671</v>
      </c>
      <c r="D37" s="2">
        <f>+IF('realus poreikis 2020'!$D$1=1,'realus poreikis 2020'!H49,IF('realus poreikis 2020'!$D$1=2,'realus poreikis 2020'!I49,'realus poreikis 2020'!J49))*IF($E37&gt;1,E37,1)</f>
        <v>66.166666666666671</v>
      </c>
      <c r="E37" s="9">
        <f>+'darbo kruvis'!F39</f>
        <v>1</v>
      </c>
      <c r="F37" s="2">
        <f>+$D37*'pletros poreikis'!E43*IF($E37&gt;1,$E37,1)</f>
        <v>64.839674353902055</v>
      </c>
      <c r="G37" s="2">
        <f>+$D37*'pletros poreikis'!F43*IF($E37&gt;1,$E37,1)</f>
        <v>64.992554110154643</v>
      </c>
      <c r="H37" s="2">
        <f>+$D37*'pletros poreikis'!G43*IF($E37&gt;1,$E37,1)</f>
        <v>65.137670439965035</v>
      </c>
      <c r="I37" s="2">
        <f>+$D37*'pletros poreikis'!H43*IF($E37&gt;1,$E37,1)</f>
        <v>65.275023343333217</v>
      </c>
      <c r="J37" s="2">
        <f>+$D37*'pletros poreikis'!I43*IF($E37&gt;1,$E37,1)</f>
        <v>65.40461282025916</v>
      </c>
      <c r="K37" s="2">
        <f>+$D37*'pletros poreikis'!J43*IF($E37&gt;1,$E37,1)</f>
        <v>65.526438870742908</v>
      </c>
      <c r="L37" s="2">
        <f>+$D37*'pletros poreikis'!K43*IF($E37&gt;1,$E37,1)</f>
        <v>65.640501494784459</v>
      </c>
      <c r="M37" s="2">
        <f>+$D37*'pletros poreikis'!L43*IF($E37&gt;1,$E37,1)</f>
        <v>65.7468006923838</v>
      </c>
      <c r="N37" s="2">
        <f>+$D37*'pletros poreikis'!M43*IF($E37&gt;1,$E37,1)</f>
        <v>65.845336463540903</v>
      </c>
      <c r="O37" s="2">
        <f>+$D37*'pletros poreikis'!N43*IF($E37&gt;1,$E37,1)</f>
        <v>65.93610880825581</v>
      </c>
      <c r="P37" s="2">
        <f>+SUMIFS('isejimas i pensija'!D$5:D$77,'isejimas i pensija'!$C$5:$C$77,'paklausa ir pasiula'!$B37)*IF($E37&gt;1,$E37,1)</f>
        <v>1.4493843031876197</v>
      </c>
      <c r="Q37" s="2">
        <f>+SUMIFS('isejimas i pensija'!E$5:E$77,'isejimas i pensija'!$C$5:$C$77,'paklausa ir pasiula'!$B37)*IF($E37&gt;1,$E37,1)</f>
        <v>1.5261119571395274</v>
      </c>
      <c r="R37" s="2">
        <f>+SUMIFS('isejimas i pensija'!F$5:F$77,'isejimas i pensija'!$C$5:$C$77,'paklausa ir pasiula'!$B37)*IF($E37&gt;1,$E37,1)</f>
        <v>1.598000202365315</v>
      </c>
      <c r="S37" s="2">
        <f>+SUMIFS('isejimas i pensija'!G$5:G$77,'isejimas i pensija'!$C$5:$C$77,'paklausa ir pasiula'!$B37)*IF($E37&gt;1,$E37,1)</f>
        <v>1.7535508652487579</v>
      </c>
      <c r="T37" s="2">
        <f>+SUMIFS('isejimas i pensija'!H$5:H$77,'isejimas i pensija'!$C$5:$C$77,'paklausa ir pasiula'!$B37)*IF($E37&gt;1,$E37,1)</f>
        <v>1.737309768470845</v>
      </c>
      <c r="U37" s="2">
        <f>+SUMIFS('isejimas i pensija'!I$5:I$77,'isejimas i pensija'!$C$5:$C$77,'paklausa ir pasiula'!$B37)*IF($E37&gt;1,$E37,1)</f>
        <v>1.7782078712067027</v>
      </c>
      <c r="V37" s="2">
        <f>+SUMIFS('isejimas i pensija'!J$5:J$77,'isejimas i pensija'!$C$5:$C$77,'paklausa ir pasiula'!$B37)*IF($E37&gt;1,$E37,1)</f>
        <v>1.793816263385084</v>
      </c>
      <c r="W37" s="2">
        <f>+SUMIFS('isejimas i pensija'!K$5:K$77,'isejimas i pensija'!$C$5:$C$77,'paklausa ir pasiula'!$B37)*IF($E37&gt;1,$E37,1)</f>
        <v>1.8798277691241567</v>
      </c>
      <c r="X37" s="2">
        <f>+SUMIFS('isejimas i pensija'!L$5:L$77,'isejimas i pensija'!$C$5:$C$77,'paklausa ir pasiula'!$B37)*IF($E37&gt;1,$E37,1)</f>
        <v>1.8813423092362396</v>
      </c>
      <c r="Y37" s="2">
        <f>+SUMIFS('isejimas i pensija'!M$5:M$77,'isejimas i pensija'!$C$5:$C$77,'paklausa ir pasiula'!$B37)*IF($E37&gt;1,$E37,1)</f>
        <v>1.874687415869001</v>
      </c>
      <c r="Z37" s="2">
        <f>+SUMIFS('isejimas is darbo'!D$5:D$77,'isejimas is darbo'!$C$5:$C$77,'paklausa ir pasiula'!$B37)*IF($E37&gt;1,$E37,1)</f>
        <v>1.125</v>
      </c>
      <c r="AA37" s="2">
        <f>+SUMIFS('isejimas is darbo'!E$5:E$77,'isejimas is darbo'!$C$5:$C$77,'paklausa ir pasiula'!$B37)*IF($E37&gt;1,$E37,1)</f>
        <v>1.125</v>
      </c>
      <c r="AB37" s="2">
        <f>+SUMIFS('isejimas is darbo'!F$5:F$77,'isejimas is darbo'!$C$5:$C$77,'paklausa ir pasiula'!$B37)*IF($E37&gt;1,$E37,1)</f>
        <v>1.125</v>
      </c>
      <c r="AC37" s="2">
        <f>+SUMIFS('isejimas is darbo'!G$5:G$77,'isejimas is darbo'!$C$5:$C$77,'paklausa ir pasiula'!$B37)*IF($E37&gt;1,$E37,1)</f>
        <v>1.125</v>
      </c>
      <c r="AD37" s="2">
        <f>+SUMIFS('isejimas is darbo'!H$5:H$77,'isejimas is darbo'!$C$5:$C$77,'paklausa ir pasiula'!$B37)*IF($E37&gt;1,$E37,1)</f>
        <v>1.125</v>
      </c>
      <c r="AE37" s="2">
        <f>+SUMIFS('isejimas is darbo'!I$5:I$77,'isejimas is darbo'!$C$5:$C$77,'paklausa ir pasiula'!$B37)*IF($E37&gt;1,$E37,1)</f>
        <v>1.125</v>
      </c>
      <c r="AF37" s="2">
        <f>+SUMIFS('isejimas is darbo'!J$5:J$77,'isejimas is darbo'!$C$5:$C$77,'paklausa ir pasiula'!$B37)*IF($E37&gt;1,$E37,1)</f>
        <v>1.125</v>
      </c>
      <c r="AG37" s="2">
        <f>+SUMIFS('isejimas is darbo'!K$5:K$77,'isejimas is darbo'!$C$5:$C$77,'paklausa ir pasiula'!$B37)*IF($E37&gt;1,$E37,1)</f>
        <v>1.125</v>
      </c>
      <c r="AH37" s="2">
        <f>+SUMIFS('isejimas is darbo'!L$5:L$77,'isejimas is darbo'!$C$5:$C$77,'paklausa ir pasiula'!$B37)*IF($E37&gt;1,$E37,1)</f>
        <v>1.125</v>
      </c>
      <c r="AI37" s="2">
        <f>+SUMIFS('isejimas is darbo'!M$5:M$77,'isejimas is darbo'!$C$5:$C$77,'paklausa ir pasiula'!$B37)*IF($E37&gt;1,$E37,1)</f>
        <v>1.125</v>
      </c>
      <c r="AJ37" s="2">
        <f>+$C37-F37-SUM($P37:P37)-SUM($Z37:Z37)</f>
        <v>-1.2473919904230031</v>
      </c>
      <c r="AK37" s="2">
        <f>+$C37-G37-SUM($P37:Q37)-SUM($Z37:AA37)</f>
        <v>-4.0513837038151186</v>
      </c>
      <c r="AL37" s="2">
        <f>+$C37-H37-SUM($P37:R37)-SUM($Z37:AB37)</f>
        <v>-6.9195002359908262</v>
      </c>
      <c r="AM37" s="2">
        <f>+$C37-I37-SUM($P37:S37)-SUM($Z37:AC37)</f>
        <v>-9.935404004607765</v>
      </c>
      <c r="AN37" s="2">
        <f>+$C37-J37-SUM($P37:T37)-SUM($Z37:AD37)</f>
        <v>-12.927303250004554</v>
      </c>
      <c r="AO37" s="2">
        <f>+$C37-K37-SUM($P37:U37)-SUM($Z37:AE37)</f>
        <v>-15.952337171695005</v>
      </c>
      <c r="AP37" s="2">
        <f>+$C37-L37-SUM($P37:V37)-SUM($Z37:AF37)</f>
        <v>-18.98521605912164</v>
      </c>
      <c r="AQ37" s="2">
        <f>+$C37-M37-SUM($P37:W37)-SUM($Z37:AG37)</f>
        <v>-22.096343025845137</v>
      </c>
      <c r="AR37" s="2">
        <f>+$C37-N37-SUM($P37:X37)-SUM($Z37:AH37)</f>
        <v>-25.201221106238481</v>
      </c>
      <c r="AS37" s="2">
        <f>+$C37-O37-SUM($P37:Y37)-SUM($Z37:AI37)</f>
        <v>-28.291680866822389</v>
      </c>
      <c r="AT37" s="2">
        <f>(SUMIFS('nauji absolventai I pakopa'!B$75:B$82,'nauji absolventai I pakopa'!$A$75:$A$82,'paklausa ir pasiula'!$B37)+SUMIFS('nauji absolventai rezidentura'!B$641:B$706,'nauji absolventai rezidentura'!$A$641:$A$706,'paklausa ir pasiula'!$B37))*IF($E37&gt;1,$E37,1)</f>
        <v>2</v>
      </c>
      <c r="AU37" s="2">
        <f>(SUMIFS('nauji absolventai I pakopa'!C$75:C$82,'nauji absolventai I pakopa'!$A$75:$A$82,'paklausa ir pasiula'!$B37)+SUMIFS('nauji absolventai rezidentura'!C$641:C$706,'nauji absolventai rezidentura'!$A$641:$A$706,'paklausa ir pasiula'!$B37))*IF($E37&gt;1,$E37,1)</f>
        <v>2</v>
      </c>
      <c r="AV37" s="2">
        <f>(SUMIFS('nauji absolventai I pakopa'!D$75:D$82,'nauji absolventai I pakopa'!$A$75:$A$82,'paklausa ir pasiula'!$B37)+SUMIFS('nauji absolventai rezidentura'!D$641:D$706,'nauji absolventai rezidentura'!$A$641:$A$706,'paklausa ir pasiula'!$B37))*IF($E37&gt;1,$E37,1)</f>
        <v>2.6666666666666665</v>
      </c>
      <c r="AW37" s="2">
        <f>(SUMIFS('nauji absolventai I pakopa'!E$75:E$82,'nauji absolventai I pakopa'!$A$75:$A$82,'paklausa ir pasiula'!$B37)+SUMIFS('nauji absolventai rezidentura'!E$641:E$706,'nauji absolventai rezidentura'!$A$641:$A$706,'paklausa ir pasiula'!$B37))*IF($E37&gt;1,$E37,1)</f>
        <v>2.6666666666666665</v>
      </c>
      <c r="AX37" s="2">
        <f>(SUMIFS('nauji absolventai I pakopa'!F$75:F$82,'nauji absolventai I pakopa'!$A$75:$A$82,'paklausa ir pasiula'!$B37)+SUMIFS('nauji absolventai rezidentura'!F$641:F$706,'nauji absolventai rezidentura'!$A$641:$A$706,'paklausa ir pasiula'!$B37))*IF($E37&gt;1,$E37,1)</f>
        <v>1.3333333333333333</v>
      </c>
      <c r="AY37" s="2">
        <f>(SUMIFS('nauji absolventai I pakopa'!G$75:G$82,'nauji absolventai I pakopa'!$A$75:$A$82,'paklausa ir pasiula'!$B37)+SUMIFS('nauji absolventai rezidentura'!G$641:G$706,'nauji absolventai rezidentura'!$A$641:$A$706,'paklausa ir pasiula'!$B37))*IF($E37&gt;1,$E37,1)</f>
        <v>1.3333333333333333</v>
      </c>
      <c r="AZ37" s="2">
        <f>(SUMIFS('nauji absolventai I pakopa'!H$75:H$82,'nauji absolventai I pakopa'!$A$75:$A$82,'paklausa ir pasiula'!$B37)+SUMIFS('nauji absolventai rezidentura'!H$641:H$706,'nauji absolventai rezidentura'!$A$641:$A$706,'paklausa ir pasiula'!$B37))*IF($E37&gt;1,$E37,1)</f>
        <v>1.3333333333333333</v>
      </c>
      <c r="BA37" s="2">
        <f>(SUMIFS('nauji absolventai I pakopa'!I$75:I$82,'nauji absolventai I pakopa'!$A$75:$A$82,'paklausa ir pasiula'!$B37)+SUMIFS('nauji absolventai rezidentura'!I$641:I$706,'nauji absolventai rezidentura'!$A$641:$A$706,'paklausa ir pasiula'!$B37))*IF($E37&gt;1,$E37,1)</f>
        <v>1.3333333333333333</v>
      </c>
      <c r="BB37" s="2">
        <f>(SUMIFS('nauji absolventai I pakopa'!J$75:J$82,'nauji absolventai I pakopa'!$A$75:$A$82,'paklausa ir pasiula'!$B37)+SUMIFS('nauji absolventai rezidentura'!J$641:J$706,'nauji absolventai rezidentura'!$A$641:$A$706,'paklausa ir pasiula'!$B37))*IF($E37&gt;1,$E37,1)</f>
        <v>1.3333333333333333</v>
      </c>
      <c r="BC37" s="2">
        <f>(SUMIFS('nauji absolventai I pakopa'!K$75:K$82,'nauji absolventai I pakopa'!$A$75:$A$82,'paklausa ir pasiula'!$B37)+SUMIFS('nauji absolventai rezidentura'!K$641:K$706,'nauji absolventai rezidentura'!$A$641:$A$706,'paklausa ir pasiula'!$B37))*IF($E37&gt;1,$E37,1)</f>
        <v>1.3333333333333333</v>
      </c>
      <c r="BD37" s="2">
        <f>+SUMIFS('nauji (ne absol)'!C$4:C$76,'nauji (ne absol)'!$B$4:$B$76,'paklausa ir pasiula'!$B37)*IF($E37&gt;1,$E37,1)</f>
        <v>1.75</v>
      </c>
      <c r="BE37" s="2">
        <f>+SUMIFS('nauji (ne absol)'!D$4:D$76,'nauji (ne absol)'!$B$4:$B$76,'paklausa ir pasiula'!$B37)*IF($E37&gt;1,$E37,1)</f>
        <v>1.75</v>
      </c>
      <c r="BF37" s="2">
        <f>+SUMIFS('nauji (ne absol)'!E$4:E$76,'nauji (ne absol)'!$B$4:$B$76,'paklausa ir pasiula'!$B37)*IF($E37&gt;1,$E37,1)</f>
        <v>1.75</v>
      </c>
      <c r="BG37" s="2">
        <f>+SUMIFS('nauji (ne absol)'!F$4:F$76,'nauji (ne absol)'!$B$4:$B$76,'paklausa ir pasiula'!$B37)*IF($E37&gt;1,$E37,1)</f>
        <v>1.75</v>
      </c>
      <c r="BH37" s="2">
        <f>+SUMIFS('nauji (ne absol)'!G$4:G$76,'nauji (ne absol)'!$B$4:$B$76,'paklausa ir pasiula'!$B37)*IF($E37&gt;1,$E37,1)</f>
        <v>1.75</v>
      </c>
      <c r="BI37" s="2">
        <f>+SUMIFS('nauji (ne absol)'!H$4:H$76,'nauji (ne absol)'!$B$4:$B$76,'paklausa ir pasiula'!$B37)*IF($E37&gt;1,$E37,1)</f>
        <v>1.75</v>
      </c>
      <c r="BJ37" s="2">
        <f>+SUMIFS('nauji (ne absol)'!I$4:I$76,'nauji (ne absol)'!$B$4:$B$76,'paklausa ir pasiula'!$B37)*IF($E37&gt;1,$E37,1)</f>
        <v>1.75</v>
      </c>
      <c r="BK37" s="2">
        <f>+SUMIFS('nauji (ne absol)'!J$4:J$76,'nauji (ne absol)'!$B$4:$B$76,'paklausa ir pasiula'!$B37)*IF($E37&gt;1,$E37,1)</f>
        <v>1.75</v>
      </c>
      <c r="BL37" s="2">
        <f>+SUMIFS('nauji (ne absol)'!K$4:K$76,'nauji (ne absol)'!$B$4:$B$76,'paklausa ir pasiula'!$B37)*IF($E37&gt;1,$E37,1)</f>
        <v>1.75</v>
      </c>
      <c r="BM37" s="2">
        <f>+SUMIFS('nauji (ne absol)'!L$4:L$76,'nauji (ne absol)'!$B$4:$B$76,'paklausa ir pasiula'!$B37)*IF($E37&gt;1,$E37,1)</f>
        <v>1.75</v>
      </c>
      <c r="BN37" s="2">
        <f>+AJ37+SUM($AT37:AT37)+SUM($BD37:BD37)</f>
        <v>2.5026080095769969</v>
      </c>
      <c r="BO37" s="2">
        <f>+AK37+SUM($AT37:AU37)+SUM($BD37:BE37)</f>
        <v>3.4486162961848814</v>
      </c>
      <c r="BP37" s="2">
        <f>+AL37+SUM($AT37:AV37)+SUM($BD37:BF37)</f>
        <v>4.9971664306758399</v>
      </c>
      <c r="BQ37" s="2">
        <f>+AM37+SUM($AT37:AW37)+SUM($BD37:BG37)</f>
        <v>6.3979293287255672</v>
      </c>
      <c r="BR37" s="2">
        <f>+AN37+SUM($AT37:AX37)+SUM($BD37:BH37)</f>
        <v>6.4893634166621119</v>
      </c>
      <c r="BS37" s="2">
        <f>+AO37+SUM($AT37:AY37)+SUM($BD37:BI37)</f>
        <v>6.5476628283049951</v>
      </c>
      <c r="BT37" s="2">
        <f>+AP37+SUM($AT37:AZ37)+SUM($BD37:BJ37)</f>
        <v>6.5981172742116936</v>
      </c>
      <c r="BU37" s="2">
        <f>+AQ37+SUM($AT37:BA37)+SUM($BD37:BK37)</f>
        <v>6.5703236408215311</v>
      </c>
      <c r="BV37" s="2">
        <f>+AR37+SUM($AT37:BB37)+SUM($BD37:BL37)</f>
        <v>6.5487788937615186</v>
      </c>
      <c r="BW37" s="2">
        <f>+AS37+SUM($AT37:BC37)+SUM($BD37:BM37)</f>
        <v>6.5416524665109428</v>
      </c>
    </row>
    <row r="38" spans="1:75">
      <c r="A38" t="s">
        <v>75</v>
      </c>
      <c r="B38" s="51" t="s">
        <v>35</v>
      </c>
      <c r="C38" s="2">
        <v>15.833333333333334</v>
      </c>
      <c r="D38" s="2">
        <f>+IF('realus poreikis 2020'!$D$1=1,'realus poreikis 2020'!H50,IF('realus poreikis 2020'!$D$1=2,'realus poreikis 2020'!I50,'realus poreikis 2020'!J50))*IF($E38&gt;1,E38,1)</f>
        <v>16.833333333333336</v>
      </c>
      <c r="E38" s="9">
        <f>+'darbo kruvis'!F40</f>
        <v>1</v>
      </c>
      <c r="F38" s="2">
        <f>+$D38*'pletros poreikis'!E44*IF($E38&gt;1,$E38,1)</f>
        <v>16.495735792806315</v>
      </c>
      <c r="G38" s="2">
        <f>+$D38*'pletros poreikis'!F44*IF($E38&gt;1,$E38,1)</f>
        <v>16.534629635077128</v>
      </c>
      <c r="H38" s="2">
        <f>+$D38*'pletros poreikis'!G44*IF($E38&gt;1,$E38,1)</f>
        <v>16.571548399084307</v>
      </c>
      <c r="I38" s="2">
        <f>+$D38*'pletros poreikis'!H44*IF($E38&gt;1,$E38,1)</f>
        <v>16.606492084827845</v>
      </c>
      <c r="J38" s="2">
        <f>+$D38*'pletros poreikis'!I44*IF($E38&gt;1,$E38,1)</f>
        <v>16.639460692307747</v>
      </c>
      <c r="K38" s="2">
        <f>+$D38*'pletros poreikis'!J44*IF($E38&gt;1,$E38,1)</f>
        <v>16.670454221524018</v>
      </c>
      <c r="L38" s="2">
        <f>+$D38*'pletros poreikis'!K44*IF($E38&gt;1,$E38,1)</f>
        <v>16.699472672476652</v>
      </c>
      <c r="M38" s="2">
        <f>+$D38*'pletros poreikis'!L44*IF($E38&gt;1,$E38,1)</f>
        <v>16.726516045165653</v>
      </c>
      <c r="N38" s="2">
        <f>+$D38*'pletros poreikis'!M44*IF($E38&gt;1,$E38,1)</f>
        <v>16.751584339591012</v>
      </c>
      <c r="O38" s="2">
        <f>+$D38*'pletros poreikis'!N44*IF($E38&gt;1,$E38,1)</f>
        <v>16.774677555752739</v>
      </c>
      <c r="P38" s="2">
        <f>+SUMIFS('isejimas i pensija'!D$5:D$77,'isejimas i pensija'!$C$5:$C$77,'paklausa ir pasiula'!$B38)*IF($E38&gt;1,$E38,1)</f>
        <v>0.3761840913394075</v>
      </c>
      <c r="Q38" s="2">
        <f>+SUMIFS('isejimas i pensija'!E$5:E$77,'isejimas i pensija'!$C$5:$C$77,'paklausa ir pasiula'!$B38)*IF($E38&gt;1,$E38,1)</f>
        <v>0.42295431403658607</v>
      </c>
      <c r="R38" s="2">
        <f>+SUMIFS('isejimas i pensija'!F$5:F$77,'isejimas i pensija'!$C$5:$C$77,'paklausa ir pasiula'!$B38)*IF($E38&gt;1,$E38,1)</f>
        <v>0.44531792358255634</v>
      </c>
      <c r="S38" s="2">
        <f>+SUMIFS('isejimas i pensija'!G$5:G$77,'isejimas i pensija'!$C$5:$C$77,'paklausa ir pasiula'!$B38)*IF($E38&gt;1,$E38,1)</f>
        <v>0.61251751152688305</v>
      </c>
      <c r="T38" s="2">
        <f>+SUMIFS('isejimas i pensija'!H$5:H$77,'isejimas i pensija'!$C$5:$C$77,'paklausa ir pasiula'!$B38)*IF($E38&gt;1,$E38,1)</f>
        <v>0.30645671232688232</v>
      </c>
      <c r="U38" s="2">
        <f>+SUMIFS('isejimas i pensija'!I$5:I$77,'isejimas i pensija'!$C$5:$C$77,'paklausa ir pasiula'!$B38)*IF($E38&gt;1,$E38,1)</f>
        <v>0.25764446279913056</v>
      </c>
      <c r="V38" s="2">
        <f>+SUMIFS('isejimas i pensija'!J$5:J$77,'isejimas i pensija'!$C$5:$C$77,'paklausa ir pasiula'!$B38)*IF($E38&gt;1,$E38,1)</f>
        <v>0.30837559721014085</v>
      </c>
      <c r="W38" s="2">
        <f>+SUMIFS('isejimas i pensija'!K$5:K$77,'isejimas i pensija'!$C$5:$C$77,'paklausa ir pasiula'!$B38)*IF($E38&gt;1,$E38,1)</f>
        <v>0.31334248221213234</v>
      </c>
      <c r="X38" s="2">
        <f>+SUMIFS('isejimas i pensija'!L$5:L$77,'isejimas i pensija'!$C$5:$C$77,'paklausa ir pasiula'!$B38)*IF($E38&gt;1,$E38,1)</f>
        <v>0.3118726991462184</v>
      </c>
      <c r="Y38" s="2">
        <f>+SUMIFS('isejimas i pensija'!M$5:M$77,'isejimas i pensija'!$C$5:$C$77,'paklausa ir pasiula'!$B38)*IF($E38&gt;1,$E38,1)</f>
        <v>0.32883573597910176</v>
      </c>
      <c r="Z38" s="2">
        <f>+SUMIFS('isejimas is darbo'!D$5:D$77,'isejimas is darbo'!$C$5:$C$77,'paklausa ir pasiula'!$B38)*IF($E38&gt;1,$E38,1)</f>
        <v>0.125</v>
      </c>
      <c r="AA38" s="2">
        <f>+SUMIFS('isejimas is darbo'!E$5:E$77,'isejimas is darbo'!$C$5:$C$77,'paklausa ir pasiula'!$B38)*IF($E38&gt;1,$E38,1)</f>
        <v>0.125</v>
      </c>
      <c r="AB38" s="2">
        <f>+SUMIFS('isejimas is darbo'!F$5:F$77,'isejimas is darbo'!$C$5:$C$77,'paklausa ir pasiula'!$B38)*IF($E38&gt;1,$E38,1)</f>
        <v>0.125</v>
      </c>
      <c r="AC38" s="2">
        <f>+SUMIFS('isejimas is darbo'!G$5:G$77,'isejimas is darbo'!$C$5:$C$77,'paklausa ir pasiula'!$B38)*IF($E38&gt;1,$E38,1)</f>
        <v>0.125</v>
      </c>
      <c r="AD38" s="2">
        <f>+SUMIFS('isejimas is darbo'!H$5:H$77,'isejimas is darbo'!$C$5:$C$77,'paklausa ir pasiula'!$B38)*IF($E38&gt;1,$E38,1)</f>
        <v>0.125</v>
      </c>
      <c r="AE38" s="2">
        <f>+SUMIFS('isejimas is darbo'!I$5:I$77,'isejimas is darbo'!$C$5:$C$77,'paklausa ir pasiula'!$B38)*IF($E38&gt;1,$E38,1)</f>
        <v>0.125</v>
      </c>
      <c r="AF38" s="2">
        <f>+SUMIFS('isejimas is darbo'!J$5:J$77,'isejimas is darbo'!$C$5:$C$77,'paklausa ir pasiula'!$B38)*IF($E38&gt;1,$E38,1)</f>
        <v>0.125</v>
      </c>
      <c r="AG38" s="2">
        <f>+SUMIFS('isejimas is darbo'!K$5:K$77,'isejimas is darbo'!$C$5:$C$77,'paklausa ir pasiula'!$B38)*IF($E38&gt;1,$E38,1)</f>
        <v>0.125</v>
      </c>
      <c r="AH38" s="2">
        <f>+SUMIFS('isejimas is darbo'!L$5:L$77,'isejimas is darbo'!$C$5:$C$77,'paklausa ir pasiula'!$B38)*IF($E38&gt;1,$E38,1)</f>
        <v>0.125</v>
      </c>
      <c r="AI38" s="2">
        <f>+SUMIFS('isejimas is darbo'!M$5:M$77,'isejimas is darbo'!$C$5:$C$77,'paklausa ir pasiula'!$B38)*IF($E38&gt;1,$E38,1)</f>
        <v>0.125</v>
      </c>
      <c r="AJ38" s="2">
        <f>+$C38-F38-SUM($P38:P38)-SUM($Z38:Z38)</f>
        <v>-1.1635865508123882</v>
      </c>
      <c r="AK38" s="2">
        <f>+$C38-G38-SUM($P38:Q38)-SUM($Z38:AA38)</f>
        <v>-1.7504347071197872</v>
      </c>
      <c r="AL38" s="2">
        <f>+$C38-H38-SUM($P38:R38)-SUM($Z38:AB38)</f>
        <v>-2.3576713947095227</v>
      </c>
      <c r="AM38" s="2">
        <f>+$C38-I38-SUM($P38:S38)-SUM($Z38:AC38)</f>
        <v>-3.1301325919799448</v>
      </c>
      <c r="AN38" s="2">
        <f>+$C38-J38-SUM($P38:T38)-SUM($Z38:AD38)</f>
        <v>-3.5945579117867283</v>
      </c>
      <c r="AO38" s="2">
        <f>+$C38-K38-SUM($P38:U38)-SUM($Z38:AE38)</f>
        <v>-4.0081959038021306</v>
      </c>
      <c r="AP38" s="2">
        <f>+$C38-L38-SUM($P38:V38)-SUM($Z38:AF38)</f>
        <v>-4.4705899519649055</v>
      </c>
      <c r="AQ38" s="2">
        <f>+$C38-M38-SUM($P38:W38)-SUM($Z38:AG38)</f>
        <v>-4.935975806866038</v>
      </c>
      <c r="AR38" s="2">
        <f>+$C38-N38-SUM($P38:X38)-SUM($Z38:AH38)</f>
        <v>-5.3979168004376161</v>
      </c>
      <c r="AS38" s="2">
        <f>+$C38-O38-SUM($P38:Y38)-SUM($Z38:AI38)</f>
        <v>-5.8748457525784445</v>
      </c>
      <c r="AT38" s="2">
        <f>(SUMIFS('nauji absolventai I pakopa'!B$75:B$82,'nauji absolventai I pakopa'!$A$75:$A$82,'paklausa ir pasiula'!$B38)+SUMIFS('nauji absolventai rezidentura'!B$641:B$706,'nauji absolventai rezidentura'!$A$641:$A$706,'paklausa ir pasiula'!$B38))*IF($E38&gt;1,$E38,1)</f>
        <v>0.75</v>
      </c>
      <c r="AU38" s="2">
        <f>(SUMIFS('nauji absolventai I pakopa'!C$75:C$82,'nauji absolventai I pakopa'!$A$75:$A$82,'paklausa ir pasiula'!$B38)+SUMIFS('nauji absolventai rezidentura'!C$641:C$706,'nauji absolventai rezidentura'!$A$641:$A$706,'paklausa ir pasiula'!$B38))*IF($E38&gt;1,$E38,1)</f>
        <v>0</v>
      </c>
      <c r="AV38" s="2">
        <f>(SUMIFS('nauji absolventai I pakopa'!D$75:D$82,'nauji absolventai I pakopa'!$A$75:$A$82,'paklausa ir pasiula'!$B38)+SUMIFS('nauji absolventai rezidentura'!D$641:D$706,'nauji absolventai rezidentura'!$A$641:$A$706,'paklausa ir pasiula'!$B38))*IF($E38&gt;1,$E38,1)</f>
        <v>0.75</v>
      </c>
      <c r="AW38" s="2">
        <f>(SUMIFS('nauji absolventai I pakopa'!E$75:E$82,'nauji absolventai I pakopa'!$A$75:$A$82,'paklausa ir pasiula'!$B38)+SUMIFS('nauji absolventai rezidentura'!E$641:E$706,'nauji absolventai rezidentura'!$A$641:$A$706,'paklausa ir pasiula'!$B38))*IF($E38&gt;1,$E38,1)</f>
        <v>0.75</v>
      </c>
      <c r="AX38" s="2">
        <f>(SUMIFS('nauji absolventai I pakopa'!F$75:F$82,'nauji absolventai I pakopa'!$A$75:$A$82,'paklausa ir pasiula'!$B38)+SUMIFS('nauji absolventai rezidentura'!F$641:F$706,'nauji absolventai rezidentura'!$A$641:$A$706,'paklausa ir pasiula'!$B38))*IF($E38&gt;1,$E38,1)</f>
        <v>0.75</v>
      </c>
      <c r="AY38" s="2">
        <f>(SUMIFS('nauji absolventai I pakopa'!G$75:G$82,'nauji absolventai I pakopa'!$A$75:$A$82,'paklausa ir pasiula'!$B38)+SUMIFS('nauji absolventai rezidentura'!G$641:G$706,'nauji absolventai rezidentura'!$A$641:$A$706,'paklausa ir pasiula'!$B38))*IF($E38&gt;1,$E38,1)</f>
        <v>0</v>
      </c>
      <c r="AZ38" s="2">
        <f>(SUMIFS('nauji absolventai I pakopa'!H$75:H$82,'nauji absolventai I pakopa'!$A$75:$A$82,'paklausa ir pasiula'!$B38)+SUMIFS('nauji absolventai rezidentura'!H$641:H$706,'nauji absolventai rezidentura'!$A$641:$A$706,'paklausa ir pasiula'!$B38))*IF($E38&gt;1,$E38,1)</f>
        <v>0</v>
      </c>
      <c r="BA38" s="2">
        <f>(SUMIFS('nauji absolventai I pakopa'!I$75:I$82,'nauji absolventai I pakopa'!$A$75:$A$82,'paklausa ir pasiula'!$B38)+SUMIFS('nauji absolventai rezidentura'!I$641:I$706,'nauji absolventai rezidentura'!$A$641:$A$706,'paklausa ir pasiula'!$B38))*IF($E38&gt;1,$E38,1)</f>
        <v>0</v>
      </c>
      <c r="BB38" s="2">
        <f>(SUMIFS('nauji absolventai I pakopa'!J$75:J$82,'nauji absolventai I pakopa'!$A$75:$A$82,'paklausa ir pasiula'!$B38)+SUMIFS('nauji absolventai rezidentura'!J$641:J$706,'nauji absolventai rezidentura'!$A$641:$A$706,'paklausa ir pasiula'!$B38))*IF($E38&gt;1,$E38,1)</f>
        <v>0</v>
      </c>
      <c r="BC38" s="2">
        <f>(SUMIFS('nauji absolventai I pakopa'!K$75:K$82,'nauji absolventai I pakopa'!$A$75:$A$82,'paklausa ir pasiula'!$B38)+SUMIFS('nauji absolventai rezidentura'!K$641:K$706,'nauji absolventai rezidentura'!$A$641:$A$706,'paklausa ir pasiula'!$B38))*IF($E38&gt;1,$E38,1)</f>
        <v>0</v>
      </c>
      <c r="BD38" s="2">
        <f>+SUMIFS('nauji (ne absol)'!C$4:C$76,'nauji (ne absol)'!$B$4:$B$76,'paklausa ir pasiula'!$B38)*IF($E38&gt;1,$E38,1)</f>
        <v>0.25</v>
      </c>
      <c r="BE38" s="2">
        <f>+SUMIFS('nauji (ne absol)'!D$4:D$76,'nauji (ne absol)'!$B$4:$B$76,'paklausa ir pasiula'!$B38)*IF($E38&gt;1,$E38,1)</f>
        <v>0.25</v>
      </c>
      <c r="BF38" s="2">
        <f>+SUMIFS('nauji (ne absol)'!E$4:E$76,'nauji (ne absol)'!$B$4:$B$76,'paklausa ir pasiula'!$B38)*IF($E38&gt;1,$E38,1)</f>
        <v>0.25</v>
      </c>
      <c r="BG38" s="2">
        <f>+SUMIFS('nauji (ne absol)'!F$4:F$76,'nauji (ne absol)'!$B$4:$B$76,'paklausa ir pasiula'!$B38)*IF($E38&gt;1,$E38,1)</f>
        <v>0.25</v>
      </c>
      <c r="BH38" s="2">
        <f>+SUMIFS('nauji (ne absol)'!G$4:G$76,'nauji (ne absol)'!$B$4:$B$76,'paklausa ir pasiula'!$B38)*IF($E38&gt;1,$E38,1)</f>
        <v>0.25</v>
      </c>
      <c r="BI38" s="2">
        <f>+SUMIFS('nauji (ne absol)'!H$4:H$76,'nauji (ne absol)'!$B$4:$B$76,'paklausa ir pasiula'!$B38)*IF($E38&gt;1,$E38,1)</f>
        <v>0.25</v>
      </c>
      <c r="BJ38" s="2">
        <f>+SUMIFS('nauji (ne absol)'!I$4:I$76,'nauji (ne absol)'!$B$4:$B$76,'paklausa ir pasiula'!$B38)*IF($E38&gt;1,$E38,1)</f>
        <v>0.25</v>
      </c>
      <c r="BK38" s="2">
        <f>+SUMIFS('nauji (ne absol)'!J$4:J$76,'nauji (ne absol)'!$B$4:$B$76,'paklausa ir pasiula'!$B38)*IF($E38&gt;1,$E38,1)</f>
        <v>0.25</v>
      </c>
      <c r="BL38" s="2">
        <f>+SUMIFS('nauji (ne absol)'!K$4:K$76,'nauji (ne absol)'!$B$4:$B$76,'paklausa ir pasiula'!$B38)*IF($E38&gt;1,$E38,1)</f>
        <v>0.25</v>
      </c>
      <c r="BM38" s="2">
        <f>+SUMIFS('nauji (ne absol)'!L$4:L$76,'nauji (ne absol)'!$B$4:$B$76,'paklausa ir pasiula'!$B38)*IF($E38&gt;1,$E38,1)</f>
        <v>0.25</v>
      </c>
      <c r="BN38" s="2">
        <f>+AJ38+SUM($AT38:AT38)+SUM($BD38:BD38)</f>
        <v>-0.16358655081238815</v>
      </c>
      <c r="BO38" s="2">
        <f>+AK38+SUM($AT38:AU38)+SUM($BD38:BE38)</f>
        <v>-0.50043470711978721</v>
      </c>
      <c r="BP38" s="2">
        <f>+AL38+SUM($AT38:AV38)+SUM($BD38:BF38)</f>
        <v>-0.10767139470952269</v>
      </c>
      <c r="BQ38" s="2">
        <f>+AM38+SUM($AT38:AW38)+SUM($BD38:BG38)</f>
        <v>0.11986740802005524</v>
      </c>
      <c r="BR38" s="2">
        <f>+AN38+SUM($AT38:AX38)+SUM($BD38:BH38)</f>
        <v>0.65544208821327166</v>
      </c>
      <c r="BS38" s="2">
        <f>+AO38+SUM($AT38:AY38)+SUM($BD38:BI38)</f>
        <v>0.49180409619786936</v>
      </c>
      <c r="BT38" s="2">
        <f>+AP38+SUM($AT38:AZ38)+SUM($BD38:BJ38)</f>
        <v>0.2794100480350945</v>
      </c>
      <c r="BU38" s="2">
        <f>+AQ38+SUM($AT38:BA38)+SUM($BD38:BK38)</f>
        <v>6.4024193133962015E-2</v>
      </c>
      <c r="BV38" s="2">
        <f>+AR38+SUM($AT38:BB38)+SUM($BD38:BL38)</f>
        <v>-0.14791680043761612</v>
      </c>
      <c r="BW38" s="2">
        <f>+AS38+SUM($AT38:BC38)+SUM($BD38:BM38)</f>
        <v>-0.37484575257844455</v>
      </c>
    </row>
    <row r="39" spans="1:75">
      <c r="A39" t="s">
        <v>75</v>
      </c>
      <c r="B39" s="51" t="s">
        <v>45</v>
      </c>
      <c r="C39" s="2">
        <v>20.666666666666664</v>
      </c>
      <c r="D39" s="2">
        <f>+IF('realus poreikis 2020'!$D$1=1,'realus poreikis 2020'!H51,IF('realus poreikis 2020'!$D$1=2,'realus poreikis 2020'!I51,'realus poreikis 2020'!J51))*IF($E39&gt;1,E39,1)</f>
        <v>20.666666666666664</v>
      </c>
      <c r="E39" s="9">
        <f>+'darbo kruvis'!F41</f>
        <v>1</v>
      </c>
      <c r="F39" s="2">
        <f>+$D39*'pletros poreikis'!E45*IF($E39&gt;1,$E39,1)</f>
        <v>20.252190478296857</v>
      </c>
      <c r="G39" s="2">
        <f>+$D39*'pletros poreikis'!F45*IF($E39&gt;1,$E39,1)</f>
        <v>20.299941334154092</v>
      </c>
      <c r="H39" s="2">
        <f>+$D39*'pletros poreikis'!G45*IF($E39&gt;1,$E39,1)</f>
        <v>20.345267341450032</v>
      </c>
      <c r="I39" s="2">
        <f>+$D39*'pletros poreikis'!H45*IF($E39&gt;1,$E39,1)</f>
        <v>20.388168500184676</v>
      </c>
      <c r="J39" s="2">
        <f>+$D39*'pletros poreikis'!I45*IF($E39&gt;1,$E39,1)</f>
        <v>20.428644810358019</v>
      </c>
      <c r="K39" s="2">
        <f>+$D39*'pletros poreikis'!J45*IF($E39&gt;1,$E39,1)</f>
        <v>20.466696271970076</v>
      </c>
      <c r="L39" s="2">
        <f>+$D39*'pletros poreikis'!K45*IF($E39&gt;1,$E39,1)</f>
        <v>20.502322885020835</v>
      </c>
      <c r="M39" s="2">
        <f>+$D39*'pletros poreikis'!L45*IF($E39&gt;1,$E39,1)</f>
        <v>20.5355246495103</v>
      </c>
      <c r="N39" s="2">
        <f>+$D39*'pletros poreikis'!M45*IF($E39&gt;1,$E39,1)</f>
        <v>20.566301565438465</v>
      </c>
      <c r="O39" s="2">
        <f>+$D39*'pletros poreikis'!N45*IF($E39&gt;1,$E39,1)</f>
        <v>20.59465363280534</v>
      </c>
      <c r="P39" s="2">
        <f>+SUMIFS('isejimas i pensija'!D$5:D$77,'isejimas i pensija'!$C$5:$C$77,'paklausa ir pasiula'!$B39)*IF($E39&gt;1,$E39,1)</f>
        <v>0.25865209170810632</v>
      </c>
      <c r="Q39" s="2">
        <f>+SUMIFS('isejimas i pensija'!E$5:E$77,'isejimas i pensija'!$C$5:$C$77,'paklausa ir pasiula'!$B39)*IF($E39&gt;1,$E39,1)</f>
        <v>0.27953022334413563</v>
      </c>
      <c r="R39" s="2">
        <f>+SUMIFS('isejimas i pensija'!F$5:F$77,'isejimas i pensija'!$C$5:$C$77,'paklausa ir pasiula'!$B39)*IF($E39&gt;1,$E39,1)</f>
        <v>0.37545602497415181</v>
      </c>
      <c r="S39" s="2">
        <f>+SUMIFS('isejimas i pensija'!G$5:G$77,'isejimas i pensija'!$C$5:$C$77,'paklausa ir pasiula'!$B39)*IF($E39&gt;1,$E39,1)</f>
        <v>0.39976953267777571</v>
      </c>
      <c r="T39" s="2">
        <f>+SUMIFS('isejimas i pensija'!H$5:H$77,'isejimas i pensija'!$C$5:$C$77,'paklausa ir pasiula'!$B39)*IF($E39&gt;1,$E39,1)</f>
        <v>0.38805728567079179</v>
      </c>
      <c r="U39" s="2">
        <f>+SUMIFS('isejimas i pensija'!I$5:I$77,'isejimas i pensija'!$C$5:$C$77,'paklausa ir pasiula'!$B39)*IF($E39&gt;1,$E39,1)</f>
        <v>0.42752044329510752</v>
      </c>
      <c r="V39" s="2">
        <f>+SUMIFS('isejimas i pensija'!J$5:J$77,'isejimas i pensija'!$C$5:$C$77,'paklausa ir pasiula'!$B39)*IF($E39&gt;1,$E39,1)</f>
        <v>0.43502703277489752</v>
      </c>
      <c r="W39" s="2">
        <f>+SUMIFS('isejimas i pensija'!K$5:K$77,'isejimas i pensija'!$C$5:$C$77,'paklausa ir pasiula'!$B39)*IF($E39&gt;1,$E39,1)</f>
        <v>0.45120829169538329</v>
      </c>
      <c r="X39" s="2">
        <f>+SUMIFS('isejimas i pensija'!L$5:L$77,'isejimas i pensija'!$C$5:$C$77,'paklausa ir pasiula'!$B39)*IF($E39&gt;1,$E39,1)</f>
        <v>0.51598782931361786</v>
      </c>
      <c r="Y39" s="2">
        <f>+SUMIFS('isejimas i pensija'!M$5:M$77,'isejimas i pensija'!$C$5:$C$77,'paklausa ir pasiula'!$B39)*IF($E39&gt;1,$E39,1)</f>
        <v>0.53274178809410377</v>
      </c>
      <c r="Z39" s="2">
        <f>+SUMIFS('isejimas is darbo'!D$5:D$77,'isejimas is darbo'!$C$5:$C$77,'paklausa ir pasiula'!$B39)*IF($E39&gt;1,$E39,1)</f>
        <v>0.125</v>
      </c>
      <c r="AA39" s="2">
        <f>+SUMIFS('isejimas is darbo'!E$5:E$77,'isejimas is darbo'!$C$5:$C$77,'paklausa ir pasiula'!$B39)*IF($E39&gt;1,$E39,1)</f>
        <v>0.125</v>
      </c>
      <c r="AB39" s="2">
        <f>+SUMIFS('isejimas is darbo'!F$5:F$77,'isejimas is darbo'!$C$5:$C$77,'paklausa ir pasiula'!$B39)*IF($E39&gt;1,$E39,1)</f>
        <v>0.125</v>
      </c>
      <c r="AC39" s="2">
        <f>+SUMIFS('isejimas is darbo'!G$5:G$77,'isejimas is darbo'!$C$5:$C$77,'paklausa ir pasiula'!$B39)*IF($E39&gt;1,$E39,1)</f>
        <v>0.125</v>
      </c>
      <c r="AD39" s="2">
        <f>+SUMIFS('isejimas is darbo'!H$5:H$77,'isejimas is darbo'!$C$5:$C$77,'paklausa ir pasiula'!$B39)*IF($E39&gt;1,$E39,1)</f>
        <v>0.125</v>
      </c>
      <c r="AE39" s="2">
        <f>+SUMIFS('isejimas is darbo'!I$5:I$77,'isejimas is darbo'!$C$5:$C$77,'paklausa ir pasiula'!$B39)*IF($E39&gt;1,$E39,1)</f>
        <v>0.125</v>
      </c>
      <c r="AF39" s="2">
        <f>+SUMIFS('isejimas is darbo'!J$5:J$77,'isejimas is darbo'!$C$5:$C$77,'paklausa ir pasiula'!$B39)*IF($E39&gt;1,$E39,1)</f>
        <v>0.125</v>
      </c>
      <c r="AG39" s="2">
        <f>+SUMIFS('isejimas is darbo'!K$5:K$77,'isejimas is darbo'!$C$5:$C$77,'paklausa ir pasiula'!$B39)*IF($E39&gt;1,$E39,1)</f>
        <v>0.125</v>
      </c>
      <c r="AH39" s="2">
        <f>+SUMIFS('isejimas is darbo'!L$5:L$77,'isejimas is darbo'!$C$5:$C$77,'paklausa ir pasiula'!$B39)*IF($E39&gt;1,$E39,1)</f>
        <v>0.125</v>
      </c>
      <c r="AI39" s="2">
        <f>+SUMIFS('isejimas is darbo'!M$5:M$77,'isejimas is darbo'!$C$5:$C$77,'paklausa ir pasiula'!$B39)*IF($E39&gt;1,$E39,1)</f>
        <v>0.125</v>
      </c>
      <c r="AJ39" s="2">
        <f>+$C39-F39-SUM($P39:P39)-SUM($Z39:Z39)</f>
        <v>3.082409666170105E-2</v>
      </c>
      <c r="AK39" s="2">
        <f>+$C39-G39-SUM($P39:Q39)-SUM($Z39:AA39)</f>
        <v>-0.42145698253966923</v>
      </c>
      <c r="AL39" s="2">
        <f>+$C39-H39-SUM($P39:R39)-SUM($Z39:AB39)</f>
        <v>-0.96723901480976204</v>
      </c>
      <c r="AM39" s="2">
        <f>+$C39-I39-SUM($P39:S39)-SUM($Z39:AC39)</f>
        <v>-1.5349097062221815</v>
      </c>
      <c r="AN39" s="2">
        <f>+$C39-J39-SUM($P39:T39)-SUM($Z39:AD39)</f>
        <v>-2.0884433020663162</v>
      </c>
      <c r="AO39" s="2">
        <f>+$C39-K39-SUM($P39:U39)-SUM($Z39:AE39)</f>
        <v>-2.6790152069734803</v>
      </c>
      <c r="AP39" s="2">
        <f>+$C39-L39-SUM($P39:V39)-SUM($Z39:AF39)</f>
        <v>-3.2746688527991372</v>
      </c>
      <c r="AQ39" s="2">
        <f>+$C39-M39-SUM($P39:W39)-SUM($Z39:AG39)</f>
        <v>-3.884078908983986</v>
      </c>
      <c r="AR39" s="2">
        <f>+$C39-N39-SUM($P39:X39)-SUM($Z39:AH39)</f>
        <v>-4.5558436542257681</v>
      </c>
      <c r="AS39" s="2">
        <f>+$C39-O39-SUM($P39:Y39)-SUM($Z39:AI39)</f>
        <v>-5.2419375096867471</v>
      </c>
      <c r="AT39" s="2">
        <f>(SUMIFS('nauji absolventai I pakopa'!B$75:B$82,'nauji absolventai I pakopa'!$A$75:$A$82,'paklausa ir pasiula'!$B39)+SUMIFS('nauji absolventai rezidentura'!B$641:B$706,'nauji absolventai rezidentura'!$A$641:$A$706,'paklausa ir pasiula'!$B39))*IF($E39&gt;1,$E39,1)</f>
        <v>0.75</v>
      </c>
      <c r="AU39" s="2">
        <f>(SUMIFS('nauji absolventai I pakopa'!C$75:C$82,'nauji absolventai I pakopa'!$A$75:$A$82,'paklausa ir pasiula'!$B39)+SUMIFS('nauji absolventai rezidentura'!C$641:C$706,'nauji absolventai rezidentura'!$A$641:$A$706,'paklausa ir pasiula'!$B39))*IF($E39&gt;1,$E39,1)</f>
        <v>0.75</v>
      </c>
      <c r="AV39" s="2">
        <f>(SUMIFS('nauji absolventai I pakopa'!D$75:D$82,'nauji absolventai I pakopa'!$A$75:$A$82,'paklausa ir pasiula'!$B39)+SUMIFS('nauji absolventai rezidentura'!D$641:D$706,'nauji absolventai rezidentura'!$A$641:$A$706,'paklausa ir pasiula'!$B39))*IF($E39&gt;1,$E39,1)</f>
        <v>0.75</v>
      </c>
      <c r="AW39" s="2">
        <f>(SUMIFS('nauji absolventai I pakopa'!E$75:E$82,'nauji absolventai I pakopa'!$A$75:$A$82,'paklausa ir pasiula'!$B39)+SUMIFS('nauji absolventai rezidentura'!E$641:E$706,'nauji absolventai rezidentura'!$A$641:$A$706,'paklausa ir pasiula'!$B39))*IF($E39&gt;1,$E39,1)</f>
        <v>0.375</v>
      </c>
      <c r="AX39" s="2">
        <f>(SUMIFS('nauji absolventai I pakopa'!F$75:F$82,'nauji absolventai I pakopa'!$A$75:$A$82,'paklausa ir pasiula'!$B39)+SUMIFS('nauji absolventai rezidentura'!F$641:F$706,'nauji absolventai rezidentura'!$A$641:$A$706,'paklausa ir pasiula'!$B39))*IF($E39&gt;1,$E39,1)</f>
        <v>0.75</v>
      </c>
      <c r="AY39" s="2">
        <f>(SUMIFS('nauji absolventai I pakopa'!G$75:G$82,'nauji absolventai I pakopa'!$A$75:$A$82,'paklausa ir pasiula'!$B39)+SUMIFS('nauji absolventai rezidentura'!G$641:G$706,'nauji absolventai rezidentura'!$A$641:$A$706,'paklausa ir pasiula'!$B39))*IF($E39&gt;1,$E39,1)</f>
        <v>0.75</v>
      </c>
      <c r="AZ39" s="2">
        <f>(SUMIFS('nauji absolventai I pakopa'!H$75:H$82,'nauji absolventai I pakopa'!$A$75:$A$82,'paklausa ir pasiula'!$B39)+SUMIFS('nauji absolventai rezidentura'!H$641:H$706,'nauji absolventai rezidentura'!$A$641:$A$706,'paklausa ir pasiula'!$B39))*IF($E39&gt;1,$E39,1)</f>
        <v>0.75</v>
      </c>
      <c r="BA39" s="2">
        <f>(SUMIFS('nauji absolventai I pakopa'!I$75:I$82,'nauji absolventai I pakopa'!$A$75:$A$82,'paklausa ir pasiula'!$B39)+SUMIFS('nauji absolventai rezidentura'!I$641:I$706,'nauji absolventai rezidentura'!$A$641:$A$706,'paklausa ir pasiula'!$B39))*IF($E39&gt;1,$E39,1)</f>
        <v>0.75</v>
      </c>
      <c r="BB39" s="2">
        <f>(SUMIFS('nauji absolventai I pakopa'!J$75:J$82,'nauji absolventai I pakopa'!$A$75:$A$82,'paklausa ir pasiula'!$B39)+SUMIFS('nauji absolventai rezidentura'!J$641:J$706,'nauji absolventai rezidentura'!$A$641:$A$706,'paklausa ir pasiula'!$B39))*IF($E39&gt;1,$E39,1)</f>
        <v>0.75</v>
      </c>
      <c r="BC39" s="2">
        <f>(SUMIFS('nauji absolventai I pakopa'!K$75:K$82,'nauji absolventai I pakopa'!$A$75:$A$82,'paklausa ir pasiula'!$B39)+SUMIFS('nauji absolventai rezidentura'!K$641:K$706,'nauji absolventai rezidentura'!$A$641:$A$706,'paklausa ir pasiula'!$B39))*IF($E39&gt;1,$E39,1)</f>
        <v>0.75</v>
      </c>
      <c r="BD39" s="2">
        <f>+SUMIFS('nauji (ne absol)'!C$4:C$76,'nauji (ne absol)'!$B$4:$B$76,'paklausa ir pasiula'!$B39)*IF($E39&gt;1,$E39,1)</f>
        <v>0</v>
      </c>
      <c r="BE39" s="2">
        <f>+SUMIFS('nauji (ne absol)'!D$4:D$76,'nauji (ne absol)'!$B$4:$B$76,'paklausa ir pasiula'!$B39)*IF($E39&gt;1,$E39,1)</f>
        <v>0</v>
      </c>
      <c r="BF39" s="2">
        <f>+SUMIFS('nauji (ne absol)'!E$4:E$76,'nauji (ne absol)'!$B$4:$B$76,'paklausa ir pasiula'!$B39)*IF($E39&gt;1,$E39,1)</f>
        <v>0</v>
      </c>
      <c r="BG39" s="2">
        <f>+SUMIFS('nauji (ne absol)'!F$4:F$76,'nauji (ne absol)'!$B$4:$B$76,'paklausa ir pasiula'!$B39)*IF($E39&gt;1,$E39,1)</f>
        <v>0</v>
      </c>
      <c r="BH39" s="2">
        <f>+SUMIFS('nauji (ne absol)'!G$4:G$76,'nauji (ne absol)'!$B$4:$B$76,'paklausa ir pasiula'!$B39)*IF($E39&gt;1,$E39,1)</f>
        <v>0</v>
      </c>
      <c r="BI39" s="2">
        <f>+SUMIFS('nauji (ne absol)'!H$4:H$76,'nauji (ne absol)'!$B$4:$B$76,'paklausa ir pasiula'!$B39)*IF($E39&gt;1,$E39,1)</f>
        <v>0</v>
      </c>
      <c r="BJ39" s="2">
        <f>+SUMIFS('nauji (ne absol)'!I$4:I$76,'nauji (ne absol)'!$B$4:$B$76,'paklausa ir pasiula'!$B39)*IF($E39&gt;1,$E39,1)</f>
        <v>0</v>
      </c>
      <c r="BK39" s="2">
        <f>+SUMIFS('nauji (ne absol)'!J$4:J$76,'nauji (ne absol)'!$B$4:$B$76,'paklausa ir pasiula'!$B39)*IF($E39&gt;1,$E39,1)</f>
        <v>0</v>
      </c>
      <c r="BL39" s="2">
        <f>+SUMIFS('nauji (ne absol)'!K$4:K$76,'nauji (ne absol)'!$B$4:$B$76,'paklausa ir pasiula'!$B39)*IF($E39&gt;1,$E39,1)</f>
        <v>0</v>
      </c>
      <c r="BM39" s="2">
        <f>+SUMIFS('nauji (ne absol)'!L$4:L$76,'nauji (ne absol)'!$B$4:$B$76,'paklausa ir pasiula'!$B39)*IF($E39&gt;1,$E39,1)</f>
        <v>0</v>
      </c>
      <c r="BN39" s="2">
        <f>+AJ39+SUM($AT39:AT39)+SUM($BD39:BD39)</f>
        <v>0.78082409666170105</v>
      </c>
      <c r="BO39" s="2">
        <f>+AK39+SUM($AT39:AU39)+SUM($BD39:BE39)</f>
        <v>1.0785430174603308</v>
      </c>
      <c r="BP39" s="2">
        <f>+AL39+SUM($AT39:AV39)+SUM($BD39:BF39)</f>
        <v>1.282760985190238</v>
      </c>
      <c r="BQ39" s="2">
        <f>+AM39+SUM($AT39:AW39)+SUM($BD39:BG39)</f>
        <v>1.0900902937778185</v>
      </c>
      <c r="BR39" s="2">
        <f>+AN39+SUM($AT39:AX39)+SUM($BD39:BH39)</f>
        <v>1.2865566979336838</v>
      </c>
      <c r="BS39" s="2">
        <f>+AO39+SUM($AT39:AY39)+SUM($BD39:BI39)</f>
        <v>1.4459847930265197</v>
      </c>
      <c r="BT39" s="2">
        <f>+AP39+SUM($AT39:AZ39)+SUM($BD39:BJ39)</f>
        <v>1.6003311472008628</v>
      </c>
      <c r="BU39" s="2">
        <f>+AQ39+SUM($AT39:BA39)+SUM($BD39:BK39)</f>
        <v>1.740921091016014</v>
      </c>
      <c r="BV39" s="2">
        <f>+AR39+SUM($AT39:BB39)+SUM($BD39:BL39)</f>
        <v>1.8191563457742319</v>
      </c>
      <c r="BW39" s="2">
        <f>+AS39+SUM($AT39:BC39)+SUM($BD39:BM39)</f>
        <v>1.8830624903132529</v>
      </c>
    </row>
    <row r="40" spans="1:75">
      <c r="A40" t="s">
        <v>75</v>
      </c>
      <c r="B40" s="51" t="s">
        <v>59</v>
      </c>
      <c r="C40" s="2">
        <v>12.833333333333332</v>
      </c>
      <c r="D40" s="2">
        <f>+IF('realus poreikis 2020'!$D$1=1,'realus poreikis 2020'!H52,IF('realus poreikis 2020'!$D$1=2,'realus poreikis 2020'!I52,'realus poreikis 2020'!J52))*IF($E40&gt;1,E40,1)</f>
        <v>12.833333333333332</v>
      </c>
      <c r="E40" s="9">
        <f>+'darbo kruvis'!F42</f>
        <v>1</v>
      </c>
      <c r="F40" s="2">
        <f>+$D40*'pletros poreikis'!E46*IF($E40&gt;1,$E40,1)</f>
        <v>12.575956990555307</v>
      </c>
      <c r="G40" s="2">
        <f>+$D40*'pletros poreikis'!F46*IF($E40&gt;1,$E40,1)</f>
        <v>12.605608731692461</v>
      </c>
      <c r="H40" s="2">
        <f>+$D40*'pletros poreikis'!G46*IF($E40&gt;1,$E40,1)</f>
        <v>12.633754720093972</v>
      </c>
      <c r="I40" s="2">
        <f>+$D40*'pletros poreikis'!H46*IF($E40&gt;1,$E40,1)</f>
        <v>12.660394955759839</v>
      </c>
      <c r="J40" s="2">
        <f>+$D40*'pletros poreikis'!I46*IF($E40&gt;1,$E40,1)</f>
        <v>12.685529438690061</v>
      </c>
      <c r="K40" s="2">
        <f>+$D40*'pletros poreikis'!J46*IF($E40&gt;1,$E40,1)</f>
        <v>12.709158168884644</v>
      </c>
      <c r="L40" s="2">
        <f>+$D40*'pletros poreikis'!K46*IF($E40&gt;1,$E40,1)</f>
        <v>12.731281146343584</v>
      </c>
      <c r="M40" s="2">
        <f>+$D40*'pletros poreikis'!L46*IF($E40&gt;1,$E40,1)</f>
        <v>12.751898371066881</v>
      </c>
      <c r="N40" s="2">
        <f>+$D40*'pletros poreikis'!M46*IF($E40&gt;1,$E40,1)</f>
        <v>12.77100984305453</v>
      </c>
      <c r="O40" s="2">
        <f>+$D40*'pletros poreikis'!N46*IF($E40&gt;1,$E40,1)</f>
        <v>12.788615562306541</v>
      </c>
      <c r="P40" s="2">
        <f>+SUMIFS('isejimas i pensija'!D$5:D$77,'isejimas i pensija'!$C$5:$C$77,'paklausa ir pasiula'!$B40)*IF($E40&gt;1,$E40,1)</f>
        <v>0</v>
      </c>
      <c r="Q40" s="2">
        <f>+SUMIFS('isejimas i pensija'!E$5:E$77,'isejimas i pensija'!$C$5:$C$77,'paklausa ir pasiula'!$B40)*IF($E40&gt;1,$E40,1)</f>
        <v>0</v>
      </c>
      <c r="R40" s="2">
        <f>+SUMIFS('isejimas i pensija'!F$5:F$77,'isejimas i pensija'!$C$5:$C$77,'paklausa ir pasiula'!$B40)*IF($E40&gt;1,$E40,1)</f>
        <v>0</v>
      </c>
      <c r="S40" s="2">
        <f>+SUMIFS('isejimas i pensija'!G$5:G$77,'isejimas i pensija'!$C$5:$C$77,'paklausa ir pasiula'!$B40)*IF($E40&gt;1,$E40,1)</f>
        <v>0</v>
      </c>
      <c r="T40" s="2">
        <f>+SUMIFS('isejimas i pensija'!H$5:H$77,'isejimas i pensija'!$C$5:$C$77,'paklausa ir pasiula'!$B40)*IF($E40&gt;1,$E40,1)</f>
        <v>0</v>
      </c>
      <c r="U40" s="2">
        <f>+SUMIFS('isejimas i pensija'!I$5:I$77,'isejimas i pensija'!$C$5:$C$77,'paklausa ir pasiula'!$B40)*IF($E40&gt;1,$E40,1)</f>
        <v>0</v>
      </c>
      <c r="V40" s="2">
        <f>+SUMIFS('isejimas i pensija'!J$5:J$77,'isejimas i pensija'!$C$5:$C$77,'paklausa ir pasiula'!$B40)*IF($E40&gt;1,$E40,1)</f>
        <v>1.5713561046473923E-2</v>
      </c>
      <c r="W40" s="2">
        <f>+SUMIFS('isejimas i pensija'!K$5:K$77,'isejimas i pensija'!$C$5:$C$77,'paklausa ir pasiula'!$B40)*IF($E40&gt;1,$E40,1)</f>
        <v>5.2237118774116353E-2</v>
      </c>
      <c r="X40" s="2">
        <f>+SUMIFS('isejimas i pensija'!L$5:L$77,'isejimas i pensija'!$C$5:$C$77,'paklausa ir pasiula'!$B40)*IF($E40&gt;1,$E40,1)</f>
        <v>6.9918963736510575E-2</v>
      </c>
      <c r="Y40" s="2">
        <f>+SUMIFS('isejimas i pensija'!M$5:M$77,'isejimas i pensija'!$C$5:$C$77,'paklausa ir pasiula'!$B40)*IF($E40&gt;1,$E40,1)</f>
        <v>7.6882177856135048E-2</v>
      </c>
      <c r="Z40" s="2">
        <f>+SUMIFS('isejimas is darbo'!D$5:D$77,'isejimas is darbo'!$C$5:$C$77,'paklausa ir pasiula'!$B40)*IF($E40&gt;1,$E40,1)</f>
        <v>0.54166666666666663</v>
      </c>
      <c r="AA40" s="2">
        <f>+SUMIFS('isejimas is darbo'!E$5:E$77,'isejimas is darbo'!$C$5:$C$77,'paklausa ir pasiula'!$B40)*IF($E40&gt;1,$E40,1)</f>
        <v>0.54166666666666663</v>
      </c>
      <c r="AB40" s="2">
        <f>+SUMIFS('isejimas is darbo'!F$5:F$77,'isejimas is darbo'!$C$5:$C$77,'paklausa ir pasiula'!$B40)*IF($E40&gt;1,$E40,1)</f>
        <v>0.54166666666666663</v>
      </c>
      <c r="AC40" s="2">
        <f>+SUMIFS('isejimas is darbo'!G$5:G$77,'isejimas is darbo'!$C$5:$C$77,'paklausa ir pasiula'!$B40)*IF($E40&gt;1,$E40,1)</f>
        <v>0.54166666666666663</v>
      </c>
      <c r="AD40" s="2">
        <f>+SUMIFS('isejimas is darbo'!H$5:H$77,'isejimas is darbo'!$C$5:$C$77,'paklausa ir pasiula'!$B40)*IF($E40&gt;1,$E40,1)</f>
        <v>0.54166666666666663</v>
      </c>
      <c r="AE40" s="2">
        <f>+SUMIFS('isejimas is darbo'!I$5:I$77,'isejimas is darbo'!$C$5:$C$77,'paklausa ir pasiula'!$B40)*IF($E40&gt;1,$E40,1)</f>
        <v>0.54166666666666663</v>
      </c>
      <c r="AF40" s="2">
        <f>+SUMIFS('isejimas is darbo'!J$5:J$77,'isejimas is darbo'!$C$5:$C$77,'paklausa ir pasiula'!$B40)*IF($E40&gt;1,$E40,1)</f>
        <v>0.54166666666666663</v>
      </c>
      <c r="AG40" s="2">
        <f>+SUMIFS('isejimas is darbo'!K$5:K$77,'isejimas is darbo'!$C$5:$C$77,'paklausa ir pasiula'!$B40)*IF($E40&gt;1,$E40,1)</f>
        <v>0.54166666666666663</v>
      </c>
      <c r="AH40" s="2">
        <f>+SUMIFS('isejimas is darbo'!L$5:L$77,'isejimas is darbo'!$C$5:$C$77,'paklausa ir pasiula'!$B40)*IF($E40&gt;1,$E40,1)</f>
        <v>0.54166666666666663</v>
      </c>
      <c r="AI40" s="2">
        <f>+SUMIFS('isejimas is darbo'!M$5:M$77,'isejimas is darbo'!$C$5:$C$77,'paklausa ir pasiula'!$B40)*IF($E40&gt;1,$E40,1)</f>
        <v>0.54166666666666663</v>
      </c>
      <c r="AJ40" s="2">
        <f>+$C40-F40-SUM($P40:P40)-SUM($Z40:Z40)</f>
        <v>-0.28429032388864128</v>
      </c>
      <c r="AK40" s="2">
        <f>+$C40-G40-SUM($P40:Q40)-SUM($Z40:AA40)</f>
        <v>-0.85560873169246254</v>
      </c>
      <c r="AL40" s="2">
        <f>+$C40-H40-SUM($P40:R40)-SUM($Z40:AB40)</f>
        <v>-1.4254213867606396</v>
      </c>
      <c r="AM40" s="2">
        <f>+$C40-I40-SUM($P40:S40)-SUM($Z40:AC40)</f>
        <v>-1.9937282890931738</v>
      </c>
      <c r="AN40" s="2">
        <f>+$C40-J40-SUM($P40:T40)-SUM($Z40:AD40)</f>
        <v>-2.5605294386900619</v>
      </c>
      <c r="AO40" s="2">
        <f>+$C40-K40-SUM($P40:U40)-SUM($Z40:AE40)</f>
        <v>-3.125824835551311</v>
      </c>
      <c r="AP40" s="2">
        <f>+$C40-L40-SUM($P40:V40)-SUM($Z40:AF40)</f>
        <v>-3.7053280407233915</v>
      </c>
      <c r="AQ40" s="2">
        <f>+$C40-M40-SUM($P40:W40)-SUM($Z40:AG40)</f>
        <v>-4.3198490508874725</v>
      </c>
      <c r="AR40" s="2">
        <f>+$C40-N40-SUM($P40:X40)-SUM($Z40:AH40)</f>
        <v>-4.9505461532782995</v>
      </c>
      <c r="AS40" s="2">
        <f>+$C40-O40-SUM($P40:Y40)-SUM($Z40:AI40)</f>
        <v>-5.5867007170531116</v>
      </c>
      <c r="AT40" s="2">
        <f>(SUMIFS('nauji absolventai I pakopa'!B$75:B$82,'nauji absolventai I pakopa'!$A$75:$A$82,'paklausa ir pasiula'!$B40)+SUMIFS('nauji absolventai rezidentura'!B$641:B$706,'nauji absolventai rezidentura'!$A$641:$A$706,'paklausa ir pasiula'!$B40))*IF($E40&gt;1,$E40,1)</f>
        <v>0.25</v>
      </c>
      <c r="AU40" s="2">
        <f>(SUMIFS('nauji absolventai I pakopa'!C$75:C$82,'nauji absolventai I pakopa'!$A$75:$A$82,'paklausa ir pasiula'!$B40)+SUMIFS('nauji absolventai rezidentura'!C$641:C$706,'nauji absolventai rezidentura'!$A$641:$A$706,'paklausa ir pasiula'!$B40))*IF($E40&gt;1,$E40,1)</f>
        <v>0.25</v>
      </c>
      <c r="AV40" s="2">
        <f>(SUMIFS('nauji absolventai I pakopa'!D$75:D$82,'nauji absolventai I pakopa'!$A$75:$A$82,'paklausa ir pasiula'!$B40)+SUMIFS('nauji absolventai rezidentura'!D$641:D$706,'nauji absolventai rezidentura'!$A$641:$A$706,'paklausa ir pasiula'!$B40))*IF($E40&gt;1,$E40,1)</f>
        <v>0.25</v>
      </c>
      <c r="AW40" s="2">
        <f>(SUMIFS('nauji absolventai I pakopa'!E$75:E$82,'nauji absolventai I pakopa'!$A$75:$A$82,'paklausa ir pasiula'!$B40)+SUMIFS('nauji absolventai rezidentura'!E$641:E$706,'nauji absolventai rezidentura'!$A$641:$A$706,'paklausa ir pasiula'!$B40))*IF($E40&gt;1,$E40,1)</f>
        <v>0.25</v>
      </c>
      <c r="AX40" s="2">
        <f>(SUMIFS('nauji absolventai I pakopa'!F$75:F$82,'nauji absolventai I pakopa'!$A$75:$A$82,'paklausa ir pasiula'!$B40)+SUMIFS('nauji absolventai rezidentura'!F$641:F$706,'nauji absolventai rezidentura'!$A$641:$A$706,'paklausa ir pasiula'!$B40))*IF($E40&gt;1,$E40,1)</f>
        <v>0.25</v>
      </c>
      <c r="AY40" s="2">
        <f>(SUMIFS('nauji absolventai I pakopa'!G$75:G$82,'nauji absolventai I pakopa'!$A$75:$A$82,'paklausa ir pasiula'!$B40)+SUMIFS('nauji absolventai rezidentura'!G$641:G$706,'nauji absolventai rezidentura'!$A$641:$A$706,'paklausa ir pasiula'!$B40))*IF($E40&gt;1,$E40,1)</f>
        <v>0.25</v>
      </c>
      <c r="AZ40" s="2">
        <f>(SUMIFS('nauji absolventai I pakopa'!H$75:H$82,'nauji absolventai I pakopa'!$A$75:$A$82,'paklausa ir pasiula'!$B40)+SUMIFS('nauji absolventai rezidentura'!H$641:H$706,'nauji absolventai rezidentura'!$A$641:$A$706,'paklausa ir pasiula'!$B40))*IF($E40&gt;1,$E40,1)</f>
        <v>0.25</v>
      </c>
      <c r="BA40" s="2">
        <f>(SUMIFS('nauji absolventai I pakopa'!I$75:I$82,'nauji absolventai I pakopa'!$A$75:$A$82,'paklausa ir pasiula'!$B40)+SUMIFS('nauji absolventai rezidentura'!I$641:I$706,'nauji absolventai rezidentura'!$A$641:$A$706,'paklausa ir pasiula'!$B40))*IF($E40&gt;1,$E40,1)</f>
        <v>0.25</v>
      </c>
      <c r="BB40" s="2">
        <f>(SUMIFS('nauji absolventai I pakopa'!J$75:J$82,'nauji absolventai I pakopa'!$A$75:$A$82,'paklausa ir pasiula'!$B40)+SUMIFS('nauji absolventai rezidentura'!J$641:J$706,'nauji absolventai rezidentura'!$A$641:$A$706,'paklausa ir pasiula'!$B40))*IF($E40&gt;1,$E40,1)</f>
        <v>0.25</v>
      </c>
      <c r="BC40" s="2">
        <f>(SUMIFS('nauji absolventai I pakopa'!K$75:K$82,'nauji absolventai I pakopa'!$A$75:$A$82,'paklausa ir pasiula'!$B40)+SUMIFS('nauji absolventai rezidentura'!K$641:K$706,'nauji absolventai rezidentura'!$A$641:$A$706,'paklausa ir pasiula'!$B40))*IF($E40&gt;1,$E40,1)</f>
        <v>0.25</v>
      </c>
      <c r="BD40" s="2">
        <f>+SUMIFS('nauji (ne absol)'!C$4:C$76,'nauji (ne absol)'!$B$4:$B$76,'paklausa ir pasiula'!$B40)*IF($E40&gt;1,$E40,1)</f>
        <v>0.54166666666666663</v>
      </c>
      <c r="BE40" s="2">
        <f>+SUMIFS('nauji (ne absol)'!D$4:D$76,'nauji (ne absol)'!$B$4:$B$76,'paklausa ir pasiula'!$B40)*IF($E40&gt;1,$E40,1)</f>
        <v>0.54166666666666663</v>
      </c>
      <c r="BF40" s="2">
        <f>+SUMIFS('nauji (ne absol)'!E$4:E$76,'nauji (ne absol)'!$B$4:$B$76,'paklausa ir pasiula'!$B40)*IF($E40&gt;1,$E40,1)</f>
        <v>0.54166666666666663</v>
      </c>
      <c r="BG40" s="2">
        <f>+SUMIFS('nauji (ne absol)'!F$4:F$76,'nauji (ne absol)'!$B$4:$B$76,'paklausa ir pasiula'!$B40)*IF($E40&gt;1,$E40,1)</f>
        <v>0.54166666666666663</v>
      </c>
      <c r="BH40" s="2">
        <f>+SUMIFS('nauji (ne absol)'!G$4:G$76,'nauji (ne absol)'!$B$4:$B$76,'paklausa ir pasiula'!$B40)*IF($E40&gt;1,$E40,1)</f>
        <v>0.54166666666666663</v>
      </c>
      <c r="BI40" s="2">
        <f>+SUMIFS('nauji (ne absol)'!H$4:H$76,'nauji (ne absol)'!$B$4:$B$76,'paklausa ir pasiula'!$B40)*IF($E40&gt;1,$E40,1)</f>
        <v>0.54166666666666663</v>
      </c>
      <c r="BJ40" s="2">
        <f>+SUMIFS('nauji (ne absol)'!I$4:I$76,'nauji (ne absol)'!$B$4:$B$76,'paklausa ir pasiula'!$B40)*IF($E40&gt;1,$E40,1)</f>
        <v>0.54166666666666663</v>
      </c>
      <c r="BK40" s="2">
        <f>+SUMIFS('nauji (ne absol)'!J$4:J$76,'nauji (ne absol)'!$B$4:$B$76,'paklausa ir pasiula'!$B40)*IF($E40&gt;1,$E40,1)</f>
        <v>0.54166666666666663</v>
      </c>
      <c r="BL40" s="2">
        <f>+SUMIFS('nauji (ne absol)'!K$4:K$76,'nauji (ne absol)'!$B$4:$B$76,'paklausa ir pasiula'!$B40)*IF($E40&gt;1,$E40,1)</f>
        <v>0.54166666666666663</v>
      </c>
      <c r="BM40" s="2">
        <f>+SUMIFS('nauji (ne absol)'!L$4:L$76,'nauji (ne absol)'!$B$4:$B$76,'paklausa ir pasiula'!$B40)*IF($E40&gt;1,$E40,1)</f>
        <v>0.54166666666666663</v>
      </c>
      <c r="BN40" s="2">
        <f>+AJ40+SUM($AT40:AT40)+SUM($BD40:BD40)</f>
        <v>0.50737634277802535</v>
      </c>
      <c r="BO40" s="2">
        <f>+AK40+SUM($AT40:AU40)+SUM($BD40:BE40)</f>
        <v>0.72772460164087072</v>
      </c>
      <c r="BP40" s="2">
        <f>+AL40+SUM($AT40:AV40)+SUM($BD40:BF40)</f>
        <v>0.94957861323936044</v>
      </c>
      <c r="BQ40" s="2">
        <f>+AM40+SUM($AT40:AW40)+SUM($BD40:BG40)</f>
        <v>1.1729383775734927</v>
      </c>
      <c r="BR40" s="2">
        <f>+AN40+SUM($AT40:AX40)+SUM($BD40:BH40)</f>
        <v>1.3978038946432711</v>
      </c>
      <c r="BS40" s="2">
        <f>+AO40+SUM($AT40:AY40)+SUM($BD40:BI40)</f>
        <v>1.6241751644486886</v>
      </c>
      <c r="BT40" s="2">
        <f>+AP40+SUM($AT40:AZ40)+SUM($BD40:BJ40)</f>
        <v>1.8363386259432746</v>
      </c>
      <c r="BU40" s="2">
        <f>+AQ40+SUM($AT40:BA40)+SUM($BD40:BK40)</f>
        <v>2.0134842824458605</v>
      </c>
      <c r="BV40" s="2">
        <f>+AR40+SUM($AT40:BB40)+SUM($BD40:BL40)</f>
        <v>2.1744538467217005</v>
      </c>
      <c r="BW40" s="2">
        <f>+AS40+SUM($AT40:BC40)+SUM($BD40:BM40)</f>
        <v>2.3299659496135554</v>
      </c>
    </row>
    <row r="41" spans="1:75">
      <c r="A41" t="s">
        <v>75</v>
      </c>
      <c r="B41" s="51" t="s">
        <v>32</v>
      </c>
      <c r="C41" s="2">
        <v>68</v>
      </c>
      <c r="D41" s="2">
        <f>+IF('realus poreikis 2020'!$D$1=1,'realus poreikis 2020'!H53,IF('realus poreikis 2020'!$D$1=2,'realus poreikis 2020'!I53,'realus poreikis 2020'!J53))*IF($E41&gt;1,E41,1)</f>
        <v>74</v>
      </c>
      <c r="E41" s="9">
        <f>+'darbo kruvis'!F43</f>
        <v>1</v>
      </c>
      <c r="F41" s="2">
        <f>+$D41*'pletros poreikis'!E47*IF($E41&gt;1,$E41,1)</f>
        <v>72.895172387068968</v>
      </c>
      <c r="G41" s="2">
        <f>+$D41*'pletros poreikis'!F47*IF($E41&gt;1,$E41,1)</f>
        <v>73.197144192585895</v>
      </c>
      <c r="H41" s="2">
        <f>+$D41*'pletros poreikis'!G47*IF($E41&gt;1,$E41,1)</f>
        <v>73.492719185536188</v>
      </c>
      <c r="I41" s="2">
        <f>+$D41*'pletros poreikis'!H47*IF($E41&gt;1,$E41,1)</f>
        <v>73.781897365919846</v>
      </c>
      <c r="J41" s="2">
        <f>+$D41*'pletros poreikis'!I47*IF($E41&gt;1,$E41,1)</f>
        <v>74.064678733736855</v>
      </c>
      <c r="K41" s="2">
        <f>+$D41*'pletros poreikis'!J47*IF($E41&gt;1,$E41,1)</f>
        <v>74.341063288987243</v>
      </c>
      <c r="L41" s="2">
        <f>+$D41*'pletros poreikis'!K47*IF($E41&gt;1,$E41,1)</f>
        <v>74.611051031670996</v>
      </c>
      <c r="M41" s="2">
        <f>+$D41*'pletros poreikis'!L47*IF($E41&gt;1,$E41,1)</f>
        <v>74.874641961788114</v>
      </c>
      <c r="N41" s="2">
        <f>+$D41*'pletros poreikis'!M47*IF($E41&gt;1,$E41,1)</f>
        <v>75.131836079338598</v>
      </c>
      <c r="O41" s="2">
        <f>+$D41*'pletros poreikis'!N47*IF($E41&gt;1,$E41,1)</f>
        <v>75.382633384322446</v>
      </c>
      <c r="P41" s="2">
        <f>+SUMIFS('isejimas i pensija'!D$5:D$77,'isejimas i pensija'!$C$5:$C$77,'paklausa ir pasiula'!$B41)*IF($E41&gt;1,$E41,1)</f>
        <v>1.0079105490589604</v>
      </c>
      <c r="Q41" s="2">
        <f>+SUMIFS('isejimas i pensija'!E$5:E$77,'isejimas i pensija'!$C$5:$C$77,'paklausa ir pasiula'!$B41)*IF($E41&gt;1,$E41,1)</f>
        <v>1.1830164645374073</v>
      </c>
      <c r="R41" s="2">
        <f>+SUMIFS('isejimas i pensija'!F$5:F$77,'isejimas i pensija'!$C$5:$C$77,'paklausa ir pasiula'!$B41)*IF($E41&gt;1,$E41,1)</f>
        <v>1.1534681354452401</v>
      </c>
      <c r="S41" s="2">
        <f>+SUMIFS('isejimas i pensija'!G$5:G$77,'isejimas i pensija'!$C$5:$C$77,'paklausa ir pasiula'!$B41)*IF($E41&gt;1,$E41,1)</f>
        <v>1.1089591424869678</v>
      </c>
      <c r="T41" s="2">
        <f>+SUMIFS('isejimas i pensija'!H$5:H$77,'isejimas i pensija'!$C$5:$C$77,'paklausa ir pasiula'!$B41)*IF($E41&gt;1,$E41,1)</f>
        <v>1.2489228597379873</v>
      </c>
      <c r="U41" s="2">
        <f>+SUMIFS('isejimas i pensija'!I$5:I$77,'isejimas i pensija'!$C$5:$C$77,'paklausa ir pasiula'!$B41)*IF($E41&gt;1,$E41,1)</f>
        <v>1.1653441369231912</v>
      </c>
      <c r="V41" s="2">
        <f>+SUMIFS('isejimas i pensija'!J$5:J$77,'isejimas i pensija'!$C$5:$C$77,'paklausa ir pasiula'!$B41)*IF($E41&gt;1,$E41,1)</f>
        <v>1.4418441893952827</v>
      </c>
      <c r="W41" s="2">
        <f>+SUMIFS('isejimas i pensija'!K$5:K$77,'isejimas i pensija'!$C$5:$C$77,'paklausa ir pasiula'!$B41)*IF($E41&gt;1,$E41,1)</f>
        <v>1.2677587752722907</v>
      </c>
      <c r="X41" s="2">
        <f>+SUMIFS('isejimas i pensija'!L$5:L$77,'isejimas i pensija'!$C$5:$C$77,'paklausa ir pasiula'!$B41)*IF($E41&gt;1,$E41,1)</f>
        <v>1.3457835564295297</v>
      </c>
      <c r="Y41" s="2">
        <f>+SUMIFS('isejimas i pensija'!M$5:M$77,'isejimas i pensija'!$C$5:$C$77,'paklausa ir pasiula'!$B41)*IF($E41&gt;1,$E41,1)</f>
        <v>1.4233246068210312</v>
      </c>
      <c r="Z41" s="2">
        <f>+SUMIFS('isejimas is darbo'!D$5:D$77,'isejimas is darbo'!$C$5:$C$77,'paklausa ir pasiula'!$B41)*IF($E41&gt;1,$E41,1)</f>
        <v>1.5</v>
      </c>
      <c r="AA41" s="2">
        <f>+SUMIFS('isejimas is darbo'!E$5:E$77,'isejimas is darbo'!$C$5:$C$77,'paklausa ir pasiula'!$B41)*IF($E41&gt;1,$E41,1)</f>
        <v>1.5</v>
      </c>
      <c r="AB41" s="2">
        <f>+SUMIFS('isejimas is darbo'!F$5:F$77,'isejimas is darbo'!$C$5:$C$77,'paklausa ir pasiula'!$B41)*IF($E41&gt;1,$E41,1)</f>
        <v>1.5</v>
      </c>
      <c r="AC41" s="2">
        <f>+SUMIFS('isejimas is darbo'!G$5:G$77,'isejimas is darbo'!$C$5:$C$77,'paklausa ir pasiula'!$B41)*IF($E41&gt;1,$E41,1)</f>
        <v>1.5</v>
      </c>
      <c r="AD41" s="2">
        <f>+SUMIFS('isejimas is darbo'!H$5:H$77,'isejimas is darbo'!$C$5:$C$77,'paklausa ir pasiula'!$B41)*IF($E41&gt;1,$E41,1)</f>
        <v>1.5</v>
      </c>
      <c r="AE41" s="2">
        <f>+SUMIFS('isejimas is darbo'!I$5:I$77,'isejimas is darbo'!$C$5:$C$77,'paklausa ir pasiula'!$B41)*IF($E41&gt;1,$E41,1)</f>
        <v>1.5</v>
      </c>
      <c r="AF41" s="2">
        <f>+SUMIFS('isejimas is darbo'!J$5:J$77,'isejimas is darbo'!$C$5:$C$77,'paklausa ir pasiula'!$B41)*IF($E41&gt;1,$E41,1)</f>
        <v>1.5</v>
      </c>
      <c r="AG41" s="2">
        <f>+SUMIFS('isejimas is darbo'!K$5:K$77,'isejimas is darbo'!$C$5:$C$77,'paklausa ir pasiula'!$B41)*IF($E41&gt;1,$E41,1)</f>
        <v>1.5</v>
      </c>
      <c r="AH41" s="2">
        <f>+SUMIFS('isejimas is darbo'!L$5:L$77,'isejimas is darbo'!$C$5:$C$77,'paklausa ir pasiula'!$B41)*IF($E41&gt;1,$E41,1)</f>
        <v>1.5</v>
      </c>
      <c r="AI41" s="2">
        <f>+SUMIFS('isejimas is darbo'!M$5:M$77,'isejimas is darbo'!$C$5:$C$77,'paklausa ir pasiula'!$B41)*IF($E41&gt;1,$E41,1)</f>
        <v>1.5</v>
      </c>
      <c r="AJ41" s="2">
        <f>+$C41-F41-SUM($P41:P41)-SUM($Z41:Z41)</f>
        <v>-7.4030829361279284</v>
      </c>
      <c r="AK41" s="2">
        <f>+$C41-G41-SUM($P41:Q41)-SUM($Z41:AA41)</f>
        <v>-10.388071206182264</v>
      </c>
      <c r="AL41" s="2">
        <f>+$C41-H41-SUM($P41:R41)-SUM($Z41:AB41)</f>
        <v>-13.337114334577796</v>
      </c>
      <c r="AM41" s="2">
        <f>+$C41-I41-SUM($P41:S41)-SUM($Z41:AC41)</f>
        <v>-16.235251657448423</v>
      </c>
      <c r="AN41" s="2">
        <f>+$C41-J41-SUM($P41:T41)-SUM($Z41:AD41)</f>
        <v>-19.266955885003419</v>
      </c>
      <c r="AO41" s="2">
        <f>+$C41-K41-SUM($P41:U41)-SUM($Z41:AE41)</f>
        <v>-22.208684577176996</v>
      </c>
      <c r="AP41" s="2">
        <f>+$C41-L41-SUM($P41:V41)-SUM($Z41:AF41)</f>
        <v>-25.420516509256032</v>
      </c>
      <c r="AQ41" s="2">
        <f>+$C41-M41-SUM($P41:W41)-SUM($Z41:AG41)</f>
        <v>-28.451866214645442</v>
      </c>
      <c r="AR41" s="2">
        <f>+$C41-N41-SUM($P41:X41)-SUM($Z41:AH41)</f>
        <v>-31.554843888625456</v>
      </c>
      <c r="AS41" s="2">
        <f>+$C41-O41-SUM($P41:Y41)-SUM($Z41:AI41)</f>
        <v>-34.728965800430331</v>
      </c>
      <c r="AT41" s="2">
        <f>(SUMIFS('nauji absolventai I pakopa'!B$75:B$82,'nauji absolventai I pakopa'!$A$75:$A$82,'paklausa ir pasiula'!$B41)+SUMIFS('nauji absolventai rezidentura'!B$641:B$706,'nauji absolventai rezidentura'!$A$641:$A$706,'paklausa ir pasiula'!$B41))*IF($E41&gt;1,$E41,1)</f>
        <v>4.4816666666666665</v>
      </c>
      <c r="AU41" s="2">
        <f>(SUMIFS('nauji absolventai I pakopa'!C$75:C$82,'nauji absolventai I pakopa'!$A$75:$A$82,'paklausa ir pasiula'!$B41)+SUMIFS('nauji absolventai rezidentura'!C$641:C$706,'nauji absolventai rezidentura'!$A$641:$A$706,'paklausa ir pasiula'!$B41))*IF($E41&gt;1,$E41,1)</f>
        <v>7.3166666666666664</v>
      </c>
      <c r="AV41" s="2">
        <f>(SUMIFS('nauji absolventai I pakopa'!D$75:D$82,'nauji absolventai I pakopa'!$A$75:$A$82,'paklausa ir pasiula'!$B41)+SUMIFS('nauji absolventai rezidentura'!D$641:D$706,'nauji absolventai rezidentura'!$A$641:$A$706,'paklausa ir pasiula'!$B41))*IF($E41&gt;1,$E41,1)</f>
        <v>4.6000000000000005</v>
      </c>
      <c r="AW41" s="2">
        <f>(SUMIFS('nauji absolventai I pakopa'!E$75:E$82,'nauji absolventai I pakopa'!$A$75:$A$82,'paklausa ir pasiula'!$B41)+SUMIFS('nauji absolventai rezidentura'!E$641:E$706,'nauji absolventai rezidentura'!$A$641:$A$706,'paklausa ir pasiula'!$B41))*IF($E41&gt;1,$E41,1)</f>
        <v>5.0649999999999995</v>
      </c>
      <c r="AX41" s="2">
        <f>(SUMIFS('nauji absolventai I pakopa'!F$75:F$82,'nauji absolventai I pakopa'!$A$75:$A$82,'paklausa ir pasiula'!$B41)+SUMIFS('nauji absolventai rezidentura'!F$641:F$706,'nauji absolventai rezidentura'!$A$641:$A$706,'paklausa ir pasiula'!$B41))*IF($E41&gt;1,$E41,1)</f>
        <v>5.4799999999999995</v>
      </c>
      <c r="AY41" s="2">
        <f>(SUMIFS('nauji absolventai I pakopa'!G$75:G$82,'nauji absolventai I pakopa'!$A$75:$A$82,'paklausa ir pasiula'!$B41)+SUMIFS('nauji absolventai rezidentura'!G$641:G$706,'nauji absolventai rezidentura'!$A$641:$A$706,'paklausa ir pasiula'!$B41))*IF($E41&gt;1,$E41,1)</f>
        <v>5.6383333333333336</v>
      </c>
      <c r="AZ41" s="2">
        <f>(SUMIFS('nauji absolventai I pakopa'!H$75:H$82,'nauji absolventai I pakopa'!$A$75:$A$82,'paklausa ir pasiula'!$B41)+SUMIFS('nauji absolventai rezidentura'!H$641:H$706,'nauji absolventai rezidentura'!$A$641:$A$706,'paklausa ir pasiula'!$B41))*IF($E41&gt;1,$E41,1)</f>
        <v>5.7050000000000001</v>
      </c>
      <c r="BA41" s="2">
        <f>(SUMIFS('nauji absolventai I pakopa'!I$75:I$82,'nauji absolventai I pakopa'!$A$75:$A$82,'paklausa ir pasiula'!$B41)+SUMIFS('nauji absolventai rezidentura'!I$641:I$706,'nauji absolventai rezidentura'!$A$641:$A$706,'paklausa ir pasiula'!$B41))*IF($E41&gt;1,$E41,1)</f>
        <v>5.7050000000000001</v>
      </c>
      <c r="BB41" s="2">
        <f>(SUMIFS('nauji absolventai I pakopa'!J$75:J$82,'nauji absolventai I pakopa'!$A$75:$A$82,'paklausa ir pasiula'!$B41)+SUMIFS('nauji absolventai rezidentura'!J$641:J$706,'nauji absolventai rezidentura'!$A$641:$A$706,'paklausa ir pasiula'!$B41))*IF($E41&gt;1,$E41,1)</f>
        <v>5.7050000000000001</v>
      </c>
      <c r="BC41" s="2">
        <f>(SUMIFS('nauji absolventai I pakopa'!K$75:K$82,'nauji absolventai I pakopa'!$A$75:$A$82,'paklausa ir pasiula'!$B41)+SUMIFS('nauji absolventai rezidentura'!K$641:K$706,'nauji absolventai rezidentura'!$A$641:$A$706,'paklausa ir pasiula'!$B41))*IF($E41&gt;1,$E41,1)</f>
        <v>5.7050000000000001</v>
      </c>
      <c r="BD41" s="2">
        <f>+SUMIFS('nauji (ne absol)'!C$4:C$76,'nauji (ne absol)'!$B$4:$B$76,'paklausa ir pasiula'!$B41)*IF($E41&gt;1,$E41,1)</f>
        <v>3.125</v>
      </c>
      <c r="BE41" s="2">
        <f>+SUMIFS('nauji (ne absol)'!D$4:D$76,'nauji (ne absol)'!$B$4:$B$76,'paklausa ir pasiula'!$B41)*IF($E41&gt;1,$E41,1)</f>
        <v>3.125</v>
      </c>
      <c r="BF41" s="2">
        <f>+SUMIFS('nauji (ne absol)'!E$4:E$76,'nauji (ne absol)'!$B$4:$B$76,'paklausa ir pasiula'!$B41)*IF($E41&gt;1,$E41,1)</f>
        <v>3.125</v>
      </c>
      <c r="BG41" s="2">
        <f>+SUMIFS('nauji (ne absol)'!F$4:F$76,'nauji (ne absol)'!$B$4:$B$76,'paklausa ir pasiula'!$B41)*IF($E41&gt;1,$E41,1)</f>
        <v>3.125</v>
      </c>
      <c r="BH41" s="2">
        <f>+SUMIFS('nauji (ne absol)'!G$4:G$76,'nauji (ne absol)'!$B$4:$B$76,'paklausa ir pasiula'!$B41)*IF($E41&gt;1,$E41,1)</f>
        <v>3.125</v>
      </c>
      <c r="BI41" s="2">
        <f>+SUMIFS('nauji (ne absol)'!H$4:H$76,'nauji (ne absol)'!$B$4:$B$76,'paklausa ir pasiula'!$B41)*IF($E41&gt;1,$E41,1)</f>
        <v>3.125</v>
      </c>
      <c r="BJ41" s="2">
        <f>+SUMIFS('nauji (ne absol)'!I$4:I$76,'nauji (ne absol)'!$B$4:$B$76,'paklausa ir pasiula'!$B41)*IF($E41&gt;1,$E41,1)</f>
        <v>3.125</v>
      </c>
      <c r="BK41" s="2">
        <f>+SUMIFS('nauji (ne absol)'!J$4:J$76,'nauji (ne absol)'!$B$4:$B$76,'paklausa ir pasiula'!$B41)*IF($E41&gt;1,$E41,1)</f>
        <v>3.125</v>
      </c>
      <c r="BL41" s="2">
        <f>+SUMIFS('nauji (ne absol)'!K$4:K$76,'nauji (ne absol)'!$B$4:$B$76,'paklausa ir pasiula'!$B41)*IF($E41&gt;1,$E41,1)</f>
        <v>3.125</v>
      </c>
      <c r="BM41" s="2">
        <f>+SUMIFS('nauji (ne absol)'!L$4:L$76,'nauji (ne absol)'!$B$4:$B$76,'paklausa ir pasiula'!$B41)*IF($E41&gt;1,$E41,1)</f>
        <v>3.125</v>
      </c>
      <c r="BN41" s="2">
        <f>+AJ41+SUM($AT41:AT41)+SUM($BD41:BD41)</f>
        <v>0.20358373053873802</v>
      </c>
      <c r="BO41" s="2">
        <f>+AK41+SUM($AT41:AU41)+SUM($BD41:BE41)</f>
        <v>7.6602621271510678</v>
      </c>
      <c r="BP41" s="2">
        <f>+AL41+SUM($AT41:AV41)+SUM($BD41:BF41)</f>
        <v>12.436218998755537</v>
      </c>
      <c r="BQ41" s="2">
        <f>+AM41+SUM($AT41:AW41)+SUM($BD41:BG41)</f>
        <v>17.728081675884908</v>
      </c>
      <c r="BR41" s="2">
        <f>+AN41+SUM($AT41:AX41)+SUM($BD41:BH41)</f>
        <v>23.301377448329912</v>
      </c>
      <c r="BS41" s="2">
        <f>+AO41+SUM($AT41:AY41)+SUM($BD41:BI41)</f>
        <v>29.122982089489668</v>
      </c>
      <c r="BT41" s="2">
        <f>+AP41+SUM($AT41:AZ41)+SUM($BD41:BJ41)</f>
        <v>34.74115015741063</v>
      </c>
      <c r="BU41" s="2">
        <f>+AQ41+SUM($AT41:BA41)+SUM($BD41:BK41)</f>
        <v>40.539800452021218</v>
      </c>
      <c r="BV41" s="2">
        <f>+AR41+SUM($AT41:BB41)+SUM($BD41:BL41)</f>
        <v>46.266822778041202</v>
      </c>
      <c r="BW41" s="2">
        <f>+AS41+SUM($AT41:BC41)+SUM($BD41:BM41)</f>
        <v>51.922700866236326</v>
      </c>
    </row>
    <row r="42" spans="1:75">
      <c r="A42" t="s">
        <v>75</v>
      </c>
      <c r="B42" s="51" t="s">
        <v>18</v>
      </c>
      <c r="C42" s="2">
        <v>33.499999999999986</v>
      </c>
      <c r="D42" s="2">
        <f>+IF('realus poreikis 2020'!$D$1=1,'realus poreikis 2020'!H54,IF('realus poreikis 2020'!$D$1=2,'realus poreikis 2020'!I54,'realus poreikis 2020'!J54))*IF($E42&gt;1,E42,1)</f>
        <v>36.499999999999986</v>
      </c>
      <c r="E42" s="9">
        <f>+'darbo kruvis'!F44</f>
        <v>1</v>
      </c>
      <c r="F42" s="2">
        <f>+$D42*'pletros poreikis'!E48*IF($E42&gt;1,$E42,1)</f>
        <v>35.767981570540407</v>
      </c>
      <c r="G42" s="2">
        <f>+$D42*'pletros poreikis'!F48*IF($E42&gt;1,$E42,1)</f>
        <v>35.852315743385041</v>
      </c>
      <c r="H42" s="2">
        <f>+$D42*'pletros poreikis'!G48*IF($E42&gt;1,$E42,1)</f>
        <v>35.932367320786739</v>
      </c>
      <c r="I42" s="2">
        <f>+$D42*'pletros poreikis'!H48*IF($E42&gt;1,$E42,1)</f>
        <v>36.008136302745505</v>
      </c>
      <c r="J42" s="2">
        <f>+$D42*'pletros poreikis'!I48*IF($E42&gt;1,$E42,1)</f>
        <v>36.079622689261335</v>
      </c>
      <c r="K42" s="2">
        <f>+$D42*'pletros poreikis'!J48*IF($E42&gt;1,$E42,1)</f>
        <v>36.146826480334234</v>
      </c>
      <c r="L42" s="2">
        <f>+$D42*'pletros poreikis'!K48*IF($E42&gt;1,$E42,1)</f>
        <v>36.209747675964209</v>
      </c>
      <c r="M42" s="2">
        <f>+$D42*'pletros poreikis'!L48*IF($E42&gt;1,$E42,1)</f>
        <v>36.268386276151247</v>
      </c>
      <c r="N42" s="2">
        <f>+$D42*'pletros poreikis'!M48*IF($E42&gt;1,$E42,1)</f>
        <v>36.322742280895341</v>
      </c>
      <c r="O42" s="2">
        <f>+$D42*'pletros poreikis'!N48*IF($E42&gt;1,$E42,1)</f>
        <v>36.372815690196518</v>
      </c>
      <c r="P42" s="2">
        <f>+SUMIFS('isejimas i pensija'!D$5:D$77,'isejimas i pensija'!$C$5:$C$77,'paklausa ir pasiula'!$B42)*IF($E42&gt;1,$E42,1)</f>
        <v>0.57175068510604343</v>
      </c>
      <c r="Q42" s="2">
        <f>+SUMIFS('isejimas i pensija'!E$5:E$77,'isejimas i pensija'!$C$5:$C$77,'paklausa ir pasiula'!$B42)*IF($E42&gt;1,$E42,1)</f>
        <v>0.75310805623682653</v>
      </c>
      <c r="R42" s="2">
        <f>+SUMIFS('isejimas i pensija'!F$5:F$77,'isejimas i pensija'!$C$5:$C$77,'paklausa ir pasiula'!$B42)*IF($E42&gt;1,$E42,1)</f>
        <v>0.67000134670950628</v>
      </c>
      <c r="S42" s="2">
        <f>+SUMIFS('isejimas i pensija'!G$5:G$77,'isejimas i pensija'!$C$5:$C$77,'paklausa ir pasiula'!$B42)*IF($E42&gt;1,$E42,1)</f>
        <v>0.78788241150219895</v>
      </c>
      <c r="T42" s="2">
        <f>+SUMIFS('isejimas i pensija'!H$5:H$77,'isejimas i pensija'!$C$5:$C$77,'paklausa ir pasiula'!$B42)*IF($E42&gt;1,$E42,1)</f>
        <v>0.77937076177857656</v>
      </c>
      <c r="U42" s="2">
        <f>+SUMIFS('isejimas i pensija'!I$5:I$77,'isejimas i pensija'!$C$5:$C$77,'paklausa ir pasiula'!$B42)*IF($E42&gt;1,$E42,1)</f>
        <v>0.75595929210561086</v>
      </c>
      <c r="V42" s="2">
        <f>+SUMIFS('isejimas i pensija'!J$5:J$77,'isejimas i pensija'!$C$5:$C$77,'paklausa ir pasiula'!$B42)*IF($E42&gt;1,$E42,1)</f>
        <v>0.96652909549524169</v>
      </c>
      <c r="W42" s="2">
        <f>+SUMIFS('isejimas i pensija'!K$5:K$77,'isejimas i pensija'!$C$5:$C$77,'paklausa ir pasiula'!$B42)*IF($E42&gt;1,$E42,1)</f>
        <v>0.81982088289255217</v>
      </c>
      <c r="X42" s="2">
        <f>+SUMIFS('isejimas i pensija'!L$5:L$77,'isejimas i pensija'!$C$5:$C$77,'paklausa ir pasiula'!$B42)*IF($E42&gt;1,$E42,1)</f>
        <v>0.93729971559315739</v>
      </c>
      <c r="Y42" s="2">
        <f>+SUMIFS('isejimas i pensija'!M$5:M$77,'isejimas i pensija'!$C$5:$C$77,'paklausa ir pasiula'!$B42)*IF($E42&gt;1,$E42,1)</f>
        <v>0.92394572314907719</v>
      </c>
      <c r="Z42" s="2">
        <f>+SUMIFS('isejimas is darbo'!D$5:D$77,'isejimas is darbo'!$C$5:$C$77,'paklausa ir pasiula'!$B42)*IF($E42&gt;1,$E42,1)</f>
        <v>0.125</v>
      </c>
      <c r="AA42" s="2">
        <f>+SUMIFS('isejimas is darbo'!E$5:E$77,'isejimas is darbo'!$C$5:$C$77,'paklausa ir pasiula'!$B42)*IF($E42&gt;1,$E42,1)</f>
        <v>0.125</v>
      </c>
      <c r="AB42" s="2">
        <f>+SUMIFS('isejimas is darbo'!F$5:F$77,'isejimas is darbo'!$C$5:$C$77,'paklausa ir pasiula'!$B42)*IF($E42&gt;1,$E42,1)</f>
        <v>0.125</v>
      </c>
      <c r="AC42" s="2">
        <f>+SUMIFS('isejimas is darbo'!G$5:G$77,'isejimas is darbo'!$C$5:$C$77,'paklausa ir pasiula'!$B42)*IF($E42&gt;1,$E42,1)</f>
        <v>0.125</v>
      </c>
      <c r="AD42" s="2">
        <f>+SUMIFS('isejimas is darbo'!H$5:H$77,'isejimas is darbo'!$C$5:$C$77,'paklausa ir pasiula'!$B42)*IF($E42&gt;1,$E42,1)</f>
        <v>0.125</v>
      </c>
      <c r="AE42" s="2">
        <f>+SUMIFS('isejimas is darbo'!I$5:I$77,'isejimas is darbo'!$C$5:$C$77,'paklausa ir pasiula'!$B42)*IF($E42&gt;1,$E42,1)</f>
        <v>0.125</v>
      </c>
      <c r="AF42" s="2">
        <f>+SUMIFS('isejimas is darbo'!J$5:J$77,'isejimas is darbo'!$C$5:$C$77,'paklausa ir pasiula'!$B42)*IF($E42&gt;1,$E42,1)</f>
        <v>0.125</v>
      </c>
      <c r="AG42" s="2">
        <f>+SUMIFS('isejimas is darbo'!K$5:K$77,'isejimas is darbo'!$C$5:$C$77,'paklausa ir pasiula'!$B42)*IF($E42&gt;1,$E42,1)</f>
        <v>0.125</v>
      </c>
      <c r="AH42" s="2">
        <f>+SUMIFS('isejimas is darbo'!L$5:L$77,'isejimas is darbo'!$C$5:$C$77,'paklausa ir pasiula'!$B42)*IF($E42&gt;1,$E42,1)</f>
        <v>0.125</v>
      </c>
      <c r="AI42" s="2">
        <f>+SUMIFS('isejimas is darbo'!M$5:M$77,'isejimas is darbo'!$C$5:$C$77,'paklausa ir pasiula'!$B42)*IF($E42&gt;1,$E42,1)</f>
        <v>0.125</v>
      </c>
      <c r="AJ42" s="2">
        <f>+$C42-F42-SUM($P42:P42)-SUM($Z42:Z42)</f>
        <v>-2.9647322556464646</v>
      </c>
      <c r="AK42" s="2">
        <f>+$C42-G42-SUM($P42:Q42)-SUM($Z42:AA42)</f>
        <v>-3.9271744847279257</v>
      </c>
      <c r="AL42" s="2">
        <f>+$C42-H42-SUM($P42:R42)-SUM($Z42:AB42)</f>
        <v>-4.802227408839129</v>
      </c>
      <c r="AM42" s="2">
        <f>+$C42-I42-SUM($P42:S42)-SUM($Z42:AC42)</f>
        <v>-5.790878802300095</v>
      </c>
      <c r="AN42" s="2">
        <f>+$C42-J42-SUM($P42:T42)-SUM($Z42:AD42)</f>
        <v>-6.7667359505945006</v>
      </c>
      <c r="AO42" s="2">
        <f>+$C42-K42-SUM($P42:U42)-SUM($Z42:AE42)</f>
        <v>-7.7148990337730101</v>
      </c>
      <c r="AP42" s="2">
        <f>+$C42-L42-SUM($P42:V42)-SUM($Z42:AF42)</f>
        <v>-8.8693493248982271</v>
      </c>
      <c r="AQ42" s="2">
        <f>+$C42-M42-SUM($P42:W42)-SUM($Z42:AG42)</f>
        <v>-9.8728088079778171</v>
      </c>
      <c r="AR42" s="2">
        <f>+$C42-N42-SUM($P42:X42)-SUM($Z42:AH42)</f>
        <v>-10.989464528315068</v>
      </c>
      <c r="AS42" s="2">
        <f>+$C42-O42-SUM($P42:Y42)-SUM($Z42:AI42)</f>
        <v>-12.088483660765323</v>
      </c>
      <c r="AT42" s="2">
        <f>(SUMIFS('nauji absolventai I pakopa'!B$75:B$82,'nauji absolventai I pakopa'!$A$75:$A$82,'paklausa ir pasiula'!$B42)+SUMIFS('nauji absolventai rezidentura'!B$641:B$706,'nauji absolventai rezidentura'!$A$641:$A$706,'paklausa ir pasiula'!$B42))*IF($E42&gt;1,$E42,1)</f>
        <v>1.3611111111111109</v>
      </c>
      <c r="AU42" s="2">
        <f>(SUMIFS('nauji absolventai I pakopa'!C$75:C$82,'nauji absolventai I pakopa'!$A$75:$A$82,'paklausa ir pasiula'!$B42)+SUMIFS('nauji absolventai rezidentura'!C$641:C$706,'nauji absolventai rezidentura'!$A$641:$A$706,'paklausa ir pasiula'!$B42))*IF($E42&gt;1,$E42,1)</f>
        <v>1.9999999999999998</v>
      </c>
      <c r="AV42" s="2">
        <f>(SUMIFS('nauji absolventai I pakopa'!D$75:D$82,'nauji absolventai I pakopa'!$A$75:$A$82,'paklausa ir pasiula'!$B42)+SUMIFS('nauji absolventai rezidentura'!D$641:D$706,'nauji absolventai rezidentura'!$A$641:$A$706,'paklausa ir pasiula'!$B42))*IF($E42&gt;1,$E42,1)</f>
        <v>1.3611111111111109</v>
      </c>
      <c r="AW42" s="2">
        <f>(SUMIFS('nauji absolventai I pakopa'!E$75:E$82,'nauji absolventai I pakopa'!$A$75:$A$82,'paklausa ir pasiula'!$B42)+SUMIFS('nauji absolventai rezidentura'!E$641:E$706,'nauji absolventai rezidentura'!$A$641:$A$706,'paklausa ir pasiula'!$B42))*IF($E42&gt;1,$E42,1)</f>
        <v>0.72222222222222221</v>
      </c>
      <c r="AX42" s="2">
        <f>(SUMIFS('nauji absolventai I pakopa'!F$75:F$82,'nauji absolventai I pakopa'!$A$75:$A$82,'paklausa ir pasiula'!$B42)+SUMIFS('nauji absolventai rezidentura'!F$641:F$706,'nauji absolventai rezidentura'!$A$641:$A$706,'paklausa ir pasiula'!$B42))*IF($E42&gt;1,$E42,1)</f>
        <v>1.3611111111111109</v>
      </c>
      <c r="AY42" s="2">
        <f>(SUMIFS('nauji absolventai I pakopa'!G$75:G$82,'nauji absolventai I pakopa'!$A$75:$A$82,'paklausa ir pasiula'!$B42)+SUMIFS('nauji absolventai rezidentura'!G$641:G$706,'nauji absolventai rezidentura'!$A$641:$A$706,'paklausa ir pasiula'!$B42))*IF($E42&gt;1,$E42,1)</f>
        <v>1.3611111111111109</v>
      </c>
      <c r="AZ42" s="2">
        <f>(SUMIFS('nauji absolventai I pakopa'!H$75:H$82,'nauji absolventai I pakopa'!$A$75:$A$82,'paklausa ir pasiula'!$B42)+SUMIFS('nauji absolventai rezidentura'!H$641:H$706,'nauji absolventai rezidentura'!$A$641:$A$706,'paklausa ir pasiula'!$B42))*IF($E42&gt;1,$E42,1)</f>
        <v>1.3611111111111109</v>
      </c>
      <c r="BA42" s="2">
        <f>(SUMIFS('nauji absolventai I pakopa'!I$75:I$82,'nauji absolventai I pakopa'!$A$75:$A$82,'paklausa ir pasiula'!$B42)+SUMIFS('nauji absolventai rezidentura'!I$641:I$706,'nauji absolventai rezidentura'!$A$641:$A$706,'paklausa ir pasiula'!$B42))*IF($E42&gt;1,$E42,1)</f>
        <v>1.3611111111111109</v>
      </c>
      <c r="BB42" s="2">
        <f>(SUMIFS('nauji absolventai I pakopa'!J$75:J$82,'nauji absolventai I pakopa'!$A$75:$A$82,'paklausa ir pasiula'!$B42)+SUMIFS('nauji absolventai rezidentura'!J$641:J$706,'nauji absolventai rezidentura'!$A$641:$A$706,'paklausa ir pasiula'!$B42))*IF($E42&gt;1,$E42,1)</f>
        <v>1.3611111111111109</v>
      </c>
      <c r="BC42" s="2">
        <f>(SUMIFS('nauji absolventai I pakopa'!K$75:K$82,'nauji absolventai I pakopa'!$A$75:$A$82,'paklausa ir pasiula'!$B42)+SUMIFS('nauji absolventai rezidentura'!K$641:K$706,'nauji absolventai rezidentura'!$A$641:$A$706,'paklausa ir pasiula'!$B42))*IF($E42&gt;1,$E42,1)</f>
        <v>1.3611111111111109</v>
      </c>
      <c r="BD42" s="2">
        <f>+SUMIFS('nauji (ne absol)'!C$4:C$76,'nauji (ne absol)'!$B$4:$B$76,'paklausa ir pasiula'!$B42)*IF($E42&gt;1,$E42,1)</f>
        <v>0.45833333333333326</v>
      </c>
      <c r="BE42" s="2">
        <f>+SUMIFS('nauji (ne absol)'!D$4:D$76,'nauji (ne absol)'!$B$4:$B$76,'paklausa ir pasiula'!$B42)*IF($E42&gt;1,$E42,1)</f>
        <v>0.45833333333333326</v>
      </c>
      <c r="BF42" s="2">
        <f>+SUMIFS('nauji (ne absol)'!E$4:E$76,'nauji (ne absol)'!$B$4:$B$76,'paklausa ir pasiula'!$B42)*IF($E42&gt;1,$E42,1)</f>
        <v>0.45833333333333326</v>
      </c>
      <c r="BG42" s="2">
        <f>+SUMIFS('nauji (ne absol)'!F$4:F$76,'nauji (ne absol)'!$B$4:$B$76,'paklausa ir pasiula'!$B42)*IF($E42&gt;1,$E42,1)</f>
        <v>0.45833333333333326</v>
      </c>
      <c r="BH42" s="2">
        <f>+SUMIFS('nauji (ne absol)'!G$4:G$76,'nauji (ne absol)'!$B$4:$B$76,'paklausa ir pasiula'!$B42)*IF($E42&gt;1,$E42,1)</f>
        <v>0.45833333333333326</v>
      </c>
      <c r="BI42" s="2">
        <f>+SUMIFS('nauji (ne absol)'!H$4:H$76,'nauji (ne absol)'!$B$4:$B$76,'paklausa ir pasiula'!$B42)*IF($E42&gt;1,$E42,1)</f>
        <v>0.45833333333333326</v>
      </c>
      <c r="BJ42" s="2">
        <f>+SUMIFS('nauji (ne absol)'!I$4:I$76,'nauji (ne absol)'!$B$4:$B$76,'paklausa ir pasiula'!$B42)*IF($E42&gt;1,$E42,1)</f>
        <v>0.45833333333333326</v>
      </c>
      <c r="BK42" s="2">
        <f>+SUMIFS('nauji (ne absol)'!J$4:J$76,'nauji (ne absol)'!$B$4:$B$76,'paklausa ir pasiula'!$B42)*IF($E42&gt;1,$E42,1)</f>
        <v>0.45833333333333326</v>
      </c>
      <c r="BL42" s="2">
        <f>+SUMIFS('nauji (ne absol)'!K$4:K$76,'nauji (ne absol)'!$B$4:$B$76,'paklausa ir pasiula'!$B42)*IF($E42&gt;1,$E42,1)</f>
        <v>0.45833333333333326</v>
      </c>
      <c r="BM42" s="2">
        <f>+SUMIFS('nauji (ne absol)'!L$4:L$76,'nauji (ne absol)'!$B$4:$B$76,'paklausa ir pasiula'!$B42)*IF($E42&gt;1,$E42,1)</f>
        <v>0.45833333333333326</v>
      </c>
      <c r="BN42" s="2">
        <f>+AJ42+SUM($AT42:AT42)+SUM($BD42:BD42)</f>
        <v>-1.1452878112020204</v>
      </c>
      <c r="BO42" s="2">
        <f>+AK42+SUM($AT42:AU42)+SUM($BD42:BE42)</f>
        <v>0.35060329304985149</v>
      </c>
      <c r="BP42" s="2">
        <f>+AL42+SUM($AT42:AV42)+SUM($BD42:BF42)</f>
        <v>1.2949948133830922</v>
      </c>
      <c r="BQ42" s="2">
        <f>+AM42+SUM($AT42:AW42)+SUM($BD42:BG42)</f>
        <v>1.4868989754776818</v>
      </c>
      <c r="BR42" s="2">
        <f>+AN42+SUM($AT42:AX42)+SUM($BD42:BH42)</f>
        <v>2.3304862716277199</v>
      </c>
      <c r="BS42" s="2">
        <f>+AO42+SUM($AT42:AY42)+SUM($BD42:BI42)</f>
        <v>3.2017676328936551</v>
      </c>
      <c r="BT42" s="2">
        <f>+AP42+SUM($AT42:AZ42)+SUM($BD42:BJ42)</f>
        <v>3.8667617862128818</v>
      </c>
      <c r="BU42" s="2">
        <f>+AQ42+SUM($AT42:BA42)+SUM($BD42:BK42)</f>
        <v>4.6827467475777356</v>
      </c>
      <c r="BV42" s="2">
        <f>+AR42+SUM($AT42:BB42)+SUM($BD42:BL42)</f>
        <v>5.3855354716849284</v>
      </c>
      <c r="BW42" s="2">
        <f>+AS42+SUM($AT42:BC42)+SUM($BD42:BM42)</f>
        <v>6.1059607836791168</v>
      </c>
    </row>
    <row r="43" spans="1:75">
      <c r="A43" t="s">
        <v>75</v>
      </c>
      <c r="B43" s="51" t="s">
        <v>34</v>
      </c>
      <c r="C43" s="2">
        <v>12.750000000000002</v>
      </c>
      <c r="D43" s="2">
        <f>+IF('realus poreikis 2020'!$D$1=1,'realus poreikis 2020'!H55,IF('realus poreikis 2020'!$D$1=2,'realus poreikis 2020'!I55,'realus poreikis 2020'!J55))*IF($E43&gt;1,E43,1)</f>
        <v>14.750000000000002</v>
      </c>
      <c r="E43" s="9">
        <f>+'darbo kruvis'!F45</f>
        <v>1</v>
      </c>
      <c r="F43" s="2">
        <f>+$D43*'pletros poreikis'!E49*IF($E43&gt;1,$E43,1)</f>
        <v>14.454184333300583</v>
      </c>
      <c r="G43" s="2">
        <f>+$D43*'pletros poreikis'!F49*IF($E43&gt;1,$E43,1)</f>
        <v>14.488264581230949</v>
      </c>
      <c r="H43" s="2">
        <f>+$D43*'pletros poreikis'!G49*IF($E43&gt;1,$E43,1)</f>
        <v>14.520614191276842</v>
      </c>
      <c r="I43" s="2">
        <f>+$D43*'pletros poreikis'!H49*IF($E43&gt;1,$E43,1)</f>
        <v>14.55123316343826</v>
      </c>
      <c r="J43" s="2">
        <f>+$D43*'pletros poreikis'!I49*IF($E43&gt;1,$E43,1)</f>
        <v>14.580121497715204</v>
      </c>
      <c r="K43" s="2">
        <f>+$D43*'pletros poreikis'!J49*IF($E43&gt;1,$E43,1)</f>
        <v>14.607279194107678</v>
      </c>
      <c r="L43" s="2">
        <f>+$D43*'pletros poreikis'!K49*IF($E43&gt;1,$E43,1)</f>
        <v>14.632706252615682</v>
      </c>
      <c r="M43" s="2">
        <f>+$D43*'pletros poreikis'!L49*IF($E43&gt;1,$E43,1)</f>
        <v>14.65640267323921</v>
      </c>
      <c r="N43" s="2">
        <f>+$D43*'pletros poreikis'!M49*IF($E43&gt;1,$E43,1)</f>
        <v>14.678368455978262</v>
      </c>
      <c r="O43" s="2">
        <f>+$D43*'pletros poreikis'!N49*IF($E43&gt;1,$E43,1)</f>
        <v>14.698603600832845</v>
      </c>
      <c r="P43" s="2">
        <f>+SUMIFS('isejimas i pensija'!D$5:D$77,'isejimas i pensija'!$C$5:$C$77,'paklausa ir pasiula'!$B43)*IF($E43&gt;1,$E43,1)</f>
        <v>0.13549071735032583</v>
      </c>
      <c r="Q43" s="2">
        <f>+SUMIFS('isejimas i pensija'!E$5:E$77,'isejimas i pensija'!$C$5:$C$77,'paklausa ir pasiula'!$B43)*IF($E43&gt;1,$E43,1)</f>
        <v>0.1773723940368202</v>
      </c>
      <c r="R43" s="2">
        <f>+SUMIFS('isejimas i pensija'!F$5:F$77,'isejimas i pensija'!$C$5:$C$77,'paklausa ir pasiula'!$B43)*IF($E43&gt;1,$E43,1)</f>
        <v>0.17962681125618629</v>
      </c>
      <c r="S43" s="2">
        <f>+SUMIFS('isejimas i pensija'!G$5:G$77,'isejimas i pensija'!$C$5:$C$77,'paklausa ir pasiula'!$B43)*IF($E43&gt;1,$E43,1)</f>
        <v>0.20310978886926784</v>
      </c>
      <c r="T43" s="2">
        <f>+SUMIFS('isejimas i pensija'!H$5:H$77,'isejimas i pensija'!$C$5:$C$77,'paklausa ir pasiula'!$B43)*IF($E43&gt;1,$E43,1)</f>
        <v>0.21042000990281265</v>
      </c>
      <c r="U43" s="2">
        <f>+SUMIFS('isejimas i pensija'!I$5:I$77,'isejimas i pensija'!$C$5:$C$77,'paklausa ir pasiula'!$B43)*IF($E43&gt;1,$E43,1)</f>
        <v>0.20022260279748005</v>
      </c>
      <c r="V43" s="2">
        <f>+SUMIFS('isejimas i pensija'!J$5:J$77,'isejimas i pensija'!$C$5:$C$77,'paklausa ir pasiula'!$B43)*IF($E43&gt;1,$E43,1)</f>
        <v>0.24209119074296787</v>
      </c>
      <c r="W43" s="2">
        <f>+SUMIFS('isejimas i pensija'!K$5:K$77,'isejimas i pensija'!$C$5:$C$77,'paklausa ir pasiula'!$B43)*IF($E43&gt;1,$E43,1)</f>
        <v>0.21925904574394756</v>
      </c>
      <c r="X43" s="2">
        <f>+SUMIFS('isejimas i pensija'!L$5:L$77,'isejimas i pensija'!$C$5:$C$77,'paklausa ir pasiula'!$B43)*IF($E43&gt;1,$E43,1)</f>
        <v>0.19282691058456145</v>
      </c>
      <c r="Y43" s="2">
        <f>+SUMIFS('isejimas i pensija'!M$5:M$77,'isejimas i pensija'!$C$5:$C$77,'paklausa ir pasiula'!$B43)*IF($E43&gt;1,$E43,1)</f>
        <v>0.21905283097295125</v>
      </c>
      <c r="Z43" s="2">
        <f>+SUMIFS('isejimas is darbo'!D$5:D$77,'isejimas is darbo'!$C$5:$C$77,'paklausa ir pasiula'!$B43)*IF($E43&gt;1,$E43,1)</f>
        <v>0.45833333333333331</v>
      </c>
      <c r="AA43" s="2">
        <f>+SUMIFS('isejimas is darbo'!E$5:E$77,'isejimas is darbo'!$C$5:$C$77,'paklausa ir pasiula'!$B43)*IF($E43&gt;1,$E43,1)</f>
        <v>0.45833333333333331</v>
      </c>
      <c r="AB43" s="2">
        <f>+SUMIFS('isejimas is darbo'!F$5:F$77,'isejimas is darbo'!$C$5:$C$77,'paklausa ir pasiula'!$B43)*IF($E43&gt;1,$E43,1)</f>
        <v>0.45833333333333331</v>
      </c>
      <c r="AC43" s="2">
        <f>+SUMIFS('isejimas is darbo'!G$5:G$77,'isejimas is darbo'!$C$5:$C$77,'paklausa ir pasiula'!$B43)*IF($E43&gt;1,$E43,1)</f>
        <v>0.45833333333333331</v>
      </c>
      <c r="AD43" s="2">
        <f>+SUMIFS('isejimas is darbo'!H$5:H$77,'isejimas is darbo'!$C$5:$C$77,'paklausa ir pasiula'!$B43)*IF($E43&gt;1,$E43,1)</f>
        <v>0.45833333333333331</v>
      </c>
      <c r="AE43" s="2">
        <f>+SUMIFS('isejimas is darbo'!I$5:I$77,'isejimas is darbo'!$C$5:$C$77,'paklausa ir pasiula'!$B43)*IF($E43&gt;1,$E43,1)</f>
        <v>0.45833333333333331</v>
      </c>
      <c r="AF43" s="2">
        <f>+SUMIFS('isejimas is darbo'!J$5:J$77,'isejimas is darbo'!$C$5:$C$77,'paklausa ir pasiula'!$B43)*IF($E43&gt;1,$E43,1)</f>
        <v>0.45833333333333331</v>
      </c>
      <c r="AG43" s="2">
        <f>+SUMIFS('isejimas is darbo'!K$5:K$77,'isejimas is darbo'!$C$5:$C$77,'paklausa ir pasiula'!$B43)*IF($E43&gt;1,$E43,1)</f>
        <v>0.45833333333333331</v>
      </c>
      <c r="AH43" s="2">
        <f>+SUMIFS('isejimas is darbo'!L$5:L$77,'isejimas is darbo'!$C$5:$C$77,'paklausa ir pasiula'!$B43)*IF($E43&gt;1,$E43,1)</f>
        <v>0.45833333333333331</v>
      </c>
      <c r="AI43" s="2">
        <f>+SUMIFS('isejimas is darbo'!M$5:M$77,'isejimas is darbo'!$C$5:$C$77,'paklausa ir pasiula'!$B43)*IF($E43&gt;1,$E43,1)</f>
        <v>0.45833333333333331</v>
      </c>
      <c r="AJ43" s="2">
        <f>+$C43-F43-SUM($P43:P43)-SUM($Z43:Z43)</f>
        <v>-2.2980083839842407</v>
      </c>
      <c r="AK43" s="2">
        <f>+$C43-G43-SUM($P43:Q43)-SUM($Z43:AA43)</f>
        <v>-2.9677943592847593</v>
      </c>
      <c r="AL43" s="2">
        <f>+$C43-H43-SUM($P43:R43)-SUM($Z43:AB43)</f>
        <v>-3.6381041139201722</v>
      </c>
      <c r="AM43" s="2">
        <f>+$C43-I43-SUM($P43:S43)-SUM($Z43:AC43)</f>
        <v>-4.3301662082841919</v>
      </c>
      <c r="AN43" s="2">
        <f>+$C43-J43-SUM($P43:T43)-SUM($Z43:AD43)</f>
        <v>-5.0278078857972819</v>
      </c>
      <c r="AO43" s="2">
        <f>+$C43-K43-SUM($P43:U43)-SUM($Z43:AE43)</f>
        <v>-5.7135215183205688</v>
      </c>
      <c r="AP43" s="2">
        <f>+$C43-L43-SUM($P43:V43)-SUM($Z43:AF43)</f>
        <v>-6.4393731009048745</v>
      </c>
      <c r="AQ43" s="2">
        <f>+$C43-M43-SUM($P43:W43)-SUM($Z43:AG43)</f>
        <v>-7.140661900605684</v>
      </c>
      <c r="AR43" s="2">
        <f>+$C43-N43-SUM($P43:X43)-SUM($Z43:AH43)</f>
        <v>-7.8137879272626307</v>
      </c>
      <c r="AS43" s="2">
        <f>+$C43-O43-SUM($P43:Y43)-SUM($Z43:AI43)</f>
        <v>-8.5114092364234981</v>
      </c>
      <c r="AT43" s="2">
        <f>(SUMIFS('nauji absolventai I pakopa'!B$75:B$82,'nauji absolventai I pakopa'!$A$75:$A$82,'paklausa ir pasiula'!$B43)+SUMIFS('nauji absolventai rezidentura'!B$641:B$706,'nauji absolventai rezidentura'!$A$641:$A$706,'paklausa ir pasiula'!$B43))*IF($E43&gt;1,$E43,1)</f>
        <v>1.0416666666666665</v>
      </c>
      <c r="AU43" s="2">
        <f>(SUMIFS('nauji absolventai I pakopa'!C$75:C$82,'nauji absolventai I pakopa'!$A$75:$A$82,'paklausa ir pasiula'!$B43)+SUMIFS('nauji absolventai rezidentura'!C$641:C$706,'nauji absolventai rezidentura'!$A$641:$A$706,'paklausa ir pasiula'!$B43))*IF($E43&gt;1,$E43,1)</f>
        <v>0.70833333333333326</v>
      </c>
      <c r="AV43" s="2">
        <f>(SUMIFS('nauji absolventai I pakopa'!D$75:D$82,'nauji absolventai I pakopa'!$A$75:$A$82,'paklausa ir pasiula'!$B43)+SUMIFS('nauji absolventai rezidentura'!D$641:D$706,'nauji absolventai rezidentura'!$A$641:$A$706,'paklausa ir pasiula'!$B43))*IF($E43&gt;1,$E43,1)</f>
        <v>0.33333333333333331</v>
      </c>
      <c r="AW43" s="2">
        <f>(SUMIFS('nauji absolventai I pakopa'!E$75:E$82,'nauji absolventai I pakopa'!$A$75:$A$82,'paklausa ir pasiula'!$B43)+SUMIFS('nauji absolventai rezidentura'!E$641:E$706,'nauji absolventai rezidentura'!$A$641:$A$706,'paklausa ir pasiula'!$B43))*IF($E43&gt;1,$E43,1)</f>
        <v>0.375</v>
      </c>
      <c r="AX43" s="2">
        <f>(SUMIFS('nauji absolventai I pakopa'!F$75:F$82,'nauji absolventai I pakopa'!$A$75:$A$82,'paklausa ir pasiula'!$B43)+SUMIFS('nauji absolventai rezidentura'!F$641:F$706,'nauji absolventai rezidentura'!$A$641:$A$706,'paklausa ir pasiula'!$B43))*IF($E43&gt;1,$E43,1)</f>
        <v>0.33333333333333331</v>
      </c>
      <c r="AY43" s="2">
        <f>(SUMIFS('nauji absolventai I pakopa'!G$75:G$82,'nauji absolventai I pakopa'!$A$75:$A$82,'paklausa ir pasiula'!$B43)+SUMIFS('nauji absolventai rezidentura'!G$641:G$706,'nauji absolventai rezidentura'!$A$641:$A$706,'paklausa ir pasiula'!$B43))*IF($E43&gt;1,$E43,1)</f>
        <v>0.375</v>
      </c>
      <c r="AZ43" s="2">
        <f>(SUMIFS('nauji absolventai I pakopa'!H$75:H$82,'nauji absolventai I pakopa'!$A$75:$A$82,'paklausa ir pasiula'!$B43)+SUMIFS('nauji absolventai rezidentura'!H$641:H$706,'nauji absolventai rezidentura'!$A$641:$A$706,'paklausa ir pasiula'!$B43))*IF($E43&gt;1,$E43,1)</f>
        <v>0.70833333333333326</v>
      </c>
      <c r="BA43" s="2">
        <f>(SUMIFS('nauji absolventai I pakopa'!I$75:I$82,'nauji absolventai I pakopa'!$A$75:$A$82,'paklausa ir pasiula'!$B43)+SUMIFS('nauji absolventai rezidentura'!I$641:I$706,'nauji absolventai rezidentura'!$A$641:$A$706,'paklausa ir pasiula'!$B43))*IF($E43&gt;1,$E43,1)</f>
        <v>0.70833333333333326</v>
      </c>
      <c r="BB43" s="2">
        <f>(SUMIFS('nauji absolventai I pakopa'!J$75:J$82,'nauji absolventai I pakopa'!$A$75:$A$82,'paklausa ir pasiula'!$B43)+SUMIFS('nauji absolventai rezidentura'!J$641:J$706,'nauji absolventai rezidentura'!$A$641:$A$706,'paklausa ir pasiula'!$B43))*IF($E43&gt;1,$E43,1)</f>
        <v>0.70833333333333326</v>
      </c>
      <c r="BC43" s="2">
        <f>(SUMIFS('nauji absolventai I pakopa'!K$75:K$82,'nauji absolventai I pakopa'!$A$75:$A$82,'paklausa ir pasiula'!$B43)+SUMIFS('nauji absolventai rezidentura'!K$641:K$706,'nauji absolventai rezidentura'!$A$641:$A$706,'paklausa ir pasiula'!$B43))*IF($E43&gt;1,$E43,1)</f>
        <v>0.70833333333333326</v>
      </c>
      <c r="BD43" s="2">
        <f>+SUMIFS('nauji (ne absol)'!C$4:C$76,'nauji (ne absol)'!$B$4:$B$76,'paklausa ir pasiula'!$B43)*IF($E43&gt;1,$E43,1)</f>
        <v>8.3333333333333329E-2</v>
      </c>
      <c r="BE43" s="2">
        <f>+SUMIFS('nauji (ne absol)'!D$4:D$76,'nauji (ne absol)'!$B$4:$B$76,'paklausa ir pasiula'!$B43)*IF($E43&gt;1,$E43,1)</f>
        <v>8.3333333333333329E-2</v>
      </c>
      <c r="BF43" s="2">
        <f>+SUMIFS('nauji (ne absol)'!E$4:E$76,'nauji (ne absol)'!$B$4:$B$76,'paklausa ir pasiula'!$B43)*IF($E43&gt;1,$E43,1)</f>
        <v>8.3333333333333329E-2</v>
      </c>
      <c r="BG43" s="2">
        <f>+SUMIFS('nauji (ne absol)'!F$4:F$76,'nauji (ne absol)'!$B$4:$B$76,'paklausa ir pasiula'!$B43)*IF($E43&gt;1,$E43,1)</f>
        <v>8.3333333333333329E-2</v>
      </c>
      <c r="BH43" s="2">
        <f>+SUMIFS('nauji (ne absol)'!G$4:G$76,'nauji (ne absol)'!$B$4:$B$76,'paklausa ir pasiula'!$B43)*IF($E43&gt;1,$E43,1)</f>
        <v>8.3333333333333329E-2</v>
      </c>
      <c r="BI43" s="2">
        <f>+SUMIFS('nauji (ne absol)'!H$4:H$76,'nauji (ne absol)'!$B$4:$B$76,'paklausa ir pasiula'!$B43)*IF($E43&gt;1,$E43,1)</f>
        <v>8.3333333333333329E-2</v>
      </c>
      <c r="BJ43" s="2">
        <f>+SUMIFS('nauji (ne absol)'!I$4:I$76,'nauji (ne absol)'!$B$4:$B$76,'paklausa ir pasiula'!$B43)*IF($E43&gt;1,$E43,1)</f>
        <v>8.3333333333333329E-2</v>
      </c>
      <c r="BK43" s="2">
        <f>+SUMIFS('nauji (ne absol)'!J$4:J$76,'nauji (ne absol)'!$B$4:$B$76,'paklausa ir pasiula'!$B43)*IF($E43&gt;1,$E43,1)</f>
        <v>8.3333333333333329E-2</v>
      </c>
      <c r="BL43" s="2">
        <f>+SUMIFS('nauji (ne absol)'!K$4:K$76,'nauji (ne absol)'!$B$4:$B$76,'paklausa ir pasiula'!$B43)*IF($E43&gt;1,$E43,1)</f>
        <v>8.3333333333333329E-2</v>
      </c>
      <c r="BM43" s="2">
        <f>+SUMIFS('nauji (ne absol)'!L$4:L$76,'nauji (ne absol)'!$B$4:$B$76,'paklausa ir pasiula'!$B43)*IF($E43&gt;1,$E43,1)</f>
        <v>8.3333333333333329E-2</v>
      </c>
      <c r="BN43" s="2">
        <f>+AJ43+SUM($AT43:AT43)+SUM($BD43:BD43)</f>
        <v>-1.1730083839842409</v>
      </c>
      <c r="BO43" s="2">
        <f>+AK43+SUM($AT43:AU43)+SUM($BD43:BE43)</f>
        <v>-1.0511276926180928</v>
      </c>
      <c r="BP43" s="2">
        <f>+AL43+SUM($AT43:AV43)+SUM($BD43:BF43)</f>
        <v>-1.3047707805868392</v>
      </c>
      <c r="BQ43" s="2">
        <f>+AM43+SUM($AT43:AW43)+SUM($BD43:BG43)</f>
        <v>-1.5384995416175256</v>
      </c>
      <c r="BR43" s="2">
        <f>+AN43+SUM($AT43:AX43)+SUM($BD43:BH43)</f>
        <v>-1.8194745524639488</v>
      </c>
      <c r="BS43" s="2">
        <f>+AO43+SUM($AT43:AY43)+SUM($BD43:BI43)</f>
        <v>-2.0468548516539022</v>
      </c>
      <c r="BT43" s="2">
        <f>+AP43+SUM($AT43:AZ43)+SUM($BD43:BJ43)</f>
        <v>-1.9810397675715412</v>
      </c>
      <c r="BU43" s="2">
        <f>+AQ43+SUM($AT43:BA43)+SUM($BD43:BK43)</f>
        <v>-1.8906619006056844</v>
      </c>
      <c r="BV43" s="2">
        <f>+AR43+SUM($AT43:BB43)+SUM($BD43:BL43)</f>
        <v>-1.7721212605959646</v>
      </c>
      <c r="BW43" s="2">
        <f>+AS43+SUM($AT43:BC43)+SUM($BD43:BM43)</f>
        <v>-1.6780759030901655</v>
      </c>
    </row>
    <row r="44" spans="1:75">
      <c r="A44" t="s">
        <v>75</v>
      </c>
      <c r="B44" s="51" t="s">
        <v>15</v>
      </c>
      <c r="C44" s="2">
        <v>66.166666666666686</v>
      </c>
      <c r="D44" s="2">
        <f>+IF('realus poreikis 2020'!$D$1=1,'realus poreikis 2020'!H56,IF('realus poreikis 2020'!$D$1=2,'realus poreikis 2020'!I56,'realus poreikis 2020'!J56))*IF($E44&gt;1,E44,1)</f>
        <v>68.166666666666686</v>
      </c>
      <c r="E44" s="9">
        <f>+'darbo kruvis'!F46</f>
        <v>1</v>
      </c>
      <c r="F44" s="2">
        <f>+$D44*'pletros poreikis'!E50*IF($E44&gt;1,$E44,1)</f>
        <v>66.799563755027563</v>
      </c>
      <c r="G44" s="2">
        <f>+$D44*'pletros poreikis'!F50*IF($E44&gt;1,$E44,1)</f>
        <v>66.957064561846991</v>
      </c>
      <c r="H44" s="2">
        <f>+$D44*'pletros poreikis'!G50*IF($E44&gt;1,$E44,1)</f>
        <v>67.106567279460222</v>
      </c>
      <c r="I44" s="2">
        <f>+$D44*'pletros poreikis'!H50*IF($E44&gt;1,$E44,1)</f>
        <v>67.248071907867228</v>
      </c>
      <c r="J44" s="2">
        <f>+$D44*'pletros poreikis'!I50*IF($E44&gt;1,$E44,1)</f>
        <v>67.381578447068009</v>
      </c>
      <c r="K44" s="2">
        <f>+$D44*'pletros poreikis'!J50*IF($E44&gt;1,$E44,1)</f>
        <v>67.507086897062607</v>
      </c>
      <c r="L44" s="2">
        <f>+$D44*'pletros poreikis'!K50*IF($E44&gt;1,$E44,1)</f>
        <v>67.624597257851008</v>
      </c>
      <c r="M44" s="2">
        <f>+$D44*'pletros poreikis'!L50*IF($E44&gt;1,$E44,1)</f>
        <v>67.734109529433198</v>
      </c>
      <c r="N44" s="2">
        <f>+$D44*'pletros poreikis'!M50*IF($E44&gt;1,$E44,1)</f>
        <v>67.835623711809163</v>
      </c>
      <c r="O44" s="2">
        <f>+$D44*'pletros poreikis'!N50*IF($E44&gt;1,$E44,1)</f>
        <v>67.929139804978931</v>
      </c>
      <c r="P44" s="2">
        <f>+SUMIFS('isejimas i pensija'!D$5:D$77,'isejimas i pensija'!$C$5:$C$77,'paklausa ir pasiula'!$B44)*IF($E44&gt;1,$E44,1)</f>
        <v>2.2725759189732959</v>
      </c>
      <c r="Q44" s="2">
        <f>+SUMIFS('isejimas i pensija'!E$5:E$77,'isejimas i pensija'!$C$5:$C$77,'paklausa ir pasiula'!$B44)*IF($E44&gt;1,$E44,1)</f>
        <v>2.4268832581025599</v>
      </c>
      <c r="R44" s="2">
        <f>+SUMIFS('isejimas i pensija'!F$5:F$77,'isejimas i pensija'!$C$5:$C$77,'paklausa ir pasiula'!$B44)*IF($E44&gt;1,$E44,1)</f>
        <v>2.4225272855250539</v>
      </c>
      <c r="S44" s="2">
        <f>+SUMIFS('isejimas i pensija'!G$5:G$77,'isejimas i pensija'!$C$5:$C$77,'paklausa ir pasiula'!$B44)*IF($E44&gt;1,$E44,1)</f>
        <v>2.3339576457688236</v>
      </c>
      <c r="T44" s="2">
        <f>+SUMIFS('isejimas i pensija'!H$5:H$77,'isejimas i pensija'!$C$5:$C$77,'paklausa ir pasiula'!$B44)*IF($E44&gt;1,$E44,1)</f>
        <v>2.5106569355578858</v>
      </c>
      <c r="U44" s="2">
        <f>+SUMIFS('isejimas i pensija'!I$5:I$77,'isejimas i pensija'!$C$5:$C$77,'paklausa ir pasiula'!$B44)*IF($E44&gt;1,$E44,1)</f>
        <v>2.4933178801933917</v>
      </c>
      <c r="V44" s="2">
        <f>+SUMIFS('isejimas i pensija'!J$5:J$77,'isejimas i pensija'!$C$5:$C$77,'paklausa ir pasiula'!$B44)*IF($E44&gt;1,$E44,1)</f>
        <v>2.7867700702030964</v>
      </c>
      <c r="W44" s="2">
        <f>+SUMIFS('isejimas i pensija'!K$5:K$77,'isejimas i pensija'!$C$5:$C$77,'paklausa ir pasiula'!$B44)*IF($E44&gt;1,$E44,1)</f>
        <v>2.8826990233336676</v>
      </c>
      <c r="X44" s="2">
        <f>+SUMIFS('isejimas i pensija'!L$5:L$77,'isejimas i pensija'!$C$5:$C$77,'paklausa ir pasiula'!$B44)*IF($E44&gt;1,$E44,1)</f>
        <v>2.7368311206256055</v>
      </c>
      <c r="Y44" s="2">
        <f>+SUMIFS('isejimas i pensija'!M$5:M$77,'isejimas i pensija'!$C$5:$C$77,'paklausa ir pasiula'!$B44)*IF($E44&gt;1,$E44,1)</f>
        <v>2.6517707401524215</v>
      </c>
      <c r="Z44" s="2">
        <f>+SUMIFS('isejimas is darbo'!D$5:D$77,'isejimas is darbo'!$C$5:$C$77,'paklausa ir pasiula'!$B44)*IF($E44&gt;1,$E44,1)</f>
        <v>0.25</v>
      </c>
      <c r="AA44" s="2">
        <f>+SUMIFS('isejimas is darbo'!E$5:E$77,'isejimas is darbo'!$C$5:$C$77,'paklausa ir pasiula'!$B44)*IF($E44&gt;1,$E44,1)</f>
        <v>0.25</v>
      </c>
      <c r="AB44" s="2">
        <f>+SUMIFS('isejimas is darbo'!F$5:F$77,'isejimas is darbo'!$C$5:$C$77,'paklausa ir pasiula'!$B44)*IF($E44&gt;1,$E44,1)</f>
        <v>0.25</v>
      </c>
      <c r="AC44" s="2">
        <f>+SUMIFS('isejimas is darbo'!G$5:G$77,'isejimas is darbo'!$C$5:$C$77,'paklausa ir pasiula'!$B44)*IF($E44&gt;1,$E44,1)</f>
        <v>0.25</v>
      </c>
      <c r="AD44" s="2">
        <f>+SUMIFS('isejimas is darbo'!H$5:H$77,'isejimas is darbo'!$C$5:$C$77,'paklausa ir pasiula'!$B44)*IF($E44&gt;1,$E44,1)</f>
        <v>0.25</v>
      </c>
      <c r="AE44" s="2">
        <f>+SUMIFS('isejimas is darbo'!I$5:I$77,'isejimas is darbo'!$C$5:$C$77,'paklausa ir pasiula'!$B44)*IF($E44&gt;1,$E44,1)</f>
        <v>0.25</v>
      </c>
      <c r="AF44" s="2">
        <f>+SUMIFS('isejimas is darbo'!J$5:J$77,'isejimas is darbo'!$C$5:$C$77,'paklausa ir pasiula'!$B44)*IF($E44&gt;1,$E44,1)</f>
        <v>0.25</v>
      </c>
      <c r="AG44" s="2">
        <f>+SUMIFS('isejimas is darbo'!K$5:K$77,'isejimas is darbo'!$C$5:$C$77,'paklausa ir pasiula'!$B44)*IF($E44&gt;1,$E44,1)</f>
        <v>0.25</v>
      </c>
      <c r="AH44" s="2">
        <f>+SUMIFS('isejimas is darbo'!L$5:L$77,'isejimas is darbo'!$C$5:$C$77,'paklausa ir pasiula'!$B44)*IF($E44&gt;1,$E44,1)</f>
        <v>0.25</v>
      </c>
      <c r="AI44" s="2">
        <f>+SUMIFS('isejimas is darbo'!M$5:M$77,'isejimas is darbo'!$C$5:$C$77,'paklausa ir pasiula'!$B44)*IF($E44&gt;1,$E44,1)</f>
        <v>0.25</v>
      </c>
      <c r="AJ44" s="2">
        <f>+$C44-F44-SUM($P44:P44)-SUM($Z44:Z44)</f>
        <v>-3.1554730073341735</v>
      </c>
      <c r="AK44" s="2">
        <f>+$C44-G44-SUM($P44:Q44)-SUM($Z44:AA44)</f>
        <v>-5.9898570722561608</v>
      </c>
      <c r="AL44" s="2">
        <f>+$C44-H44-SUM($P44:R44)-SUM($Z44:AB44)</f>
        <v>-8.8118870753944449</v>
      </c>
      <c r="AM44" s="2">
        <f>+$C44-I44-SUM($P44:S44)-SUM($Z44:AC44)</f>
        <v>-11.537349349570276</v>
      </c>
      <c r="AN44" s="2">
        <f>+$C44-J44-SUM($P44:T44)-SUM($Z44:AD44)</f>
        <v>-14.431512824328943</v>
      </c>
      <c r="AO44" s="2">
        <f>+$C44-K44-SUM($P44:U44)-SUM($Z44:AE44)</f>
        <v>-17.300339154516934</v>
      </c>
      <c r="AP44" s="2">
        <f>+$C44-L44-SUM($P44:V44)-SUM($Z44:AF44)</f>
        <v>-20.454619585508429</v>
      </c>
      <c r="AQ44" s="2">
        <f>+$C44-M44-SUM($P44:W44)-SUM($Z44:AG44)</f>
        <v>-23.696830880424287</v>
      </c>
      <c r="AR44" s="2">
        <f>+$C44-N44-SUM($P44:X44)-SUM($Z44:AH44)</f>
        <v>-26.785176183425857</v>
      </c>
      <c r="AS44" s="2">
        <f>+$C44-O44-SUM($P44:Y44)-SUM($Z44:AI44)</f>
        <v>-29.780463016748048</v>
      </c>
      <c r="AT44" s="2">
        <f>(SUMIFS('nauji absolventai I pakopa'!B$75:B$82,'nauji absolventai I pakopa'!$A$75:$A$82,'paklausa ir pasiula'!$B44)+SUMIFS('nauji absolventai rezidentura'!B$641:B$706,'nauji absolventai rezidentura'!$A$641:$A$706,'paklausa ir pasiula'!$B44))*IF($E44&gt;1,$E44,1)</f>
        <v>0.16666666666666666</v>
      </c>
      <c r="AU44" s="2">
        <f>(SUMIFS('nauji absolventai I pakopa'!C$75:C$82,'nauji absolventai I pakopa'!$A$75:$A$82,'paklausa ir pasiula'!$B44)+SUMIFS('nauji absolventai rezidentura'!C$641:C$706,'nauji absolventai rezidentura'!$A$641:$A$706,'paklausa ir pasiula'!$B44))*IF($E44&gt;1,$E44,1)</f>
        <v>0.33333333333333331</v>
      </c>
      <c r="AV44" s="2">
        <f>(SUMIFS('nauji absolventai I pakopa'!D$75:D$82,'nauji absolventai I pakopa'!$A$75:$A$82,'paklausa ir pasiula'!$B44)+SUMIFS('nauji absolventai rezidentura'!D$641:D$706,'nauji absolventai rezidentura'!$A$641:$A$706,'paklausa ir pasiula'!$B44))*IF($E44&gt;1,$E44,1)</f>
        <v>0.16666666666666666</v>
      </c>
      <c r="AW44" s="2">
        <f>(SUMIFS('nauji absolventai I pakopa'!E$75:E$82,'nauji absolventai I pakopa'!$A$75:$A$82,'paklausa ir pasiula'!$B44)+SUMIFS('nauji absolventai rezidentura'!E$641:E$706,'nauji absolventai rezidentura'!$A$641:$A$706,'paklausa ir pasiula'!$B44))*IF($E44&gt;1,$E44,1)</f>
        <v>0.33333333333333331</v>
      </c>
      <c r="AX44" s="2">
        <f>(SUMIFS('nauji absolventai I pakopa'!F$75:F$82,'nauji absolventai I pakopa'!$A$75:$A$82,'paklausa ir pasiula'!$B44)+SUMIFS('nauji absolventai rezidentura'!F$641:F$706,'nauji absolventai rezidentura'!$A$641:$A$706,'paklausa ir pasiula'!$B44))*IF($E44&gt;1,$E44,1)</f>
        <v>0.16666666666666666</v>
      </c>
      <c r="AY44" s="2">
        <f>(SUMIFS('nauji absolventai I pakopa'!G$75:G$82,'nauji absolventai I pakopa'!$A$75:$A$82,'paklausa ir pasiula'!$B44)+SUMIFS('nauji absolventai rezidentura'!G$641:G$706,'nauji absolventai rezidentura'!$A$641:$A$706,'paklausa ir pasiula'!$B44))*IF($E44&gt;1,$E44,1)</f>
        <v>0</v>
      </c>
      <c r="AZ44" s="2">
        <f>(SUMIFS('nauji absolventai I pakopa'!H$75:H$82,'nauji absolventai I pakopa'!$A$75:$A$82,'paklausa ir pasiula'!$B44)+SUMIFS('nauji absolventai rezidentura'!H$641:H$706,'nauji absolventai rezidentura'!$A$641:$A$706,'paklausa ir pasiula'!$B44))*IF($E44&gt;1,$E44,1)</f>
        <v>0.16666666666666666</v>
      </c>
      <c r="BA44" s="2">
        <f>(SUMIFS('nauji absolventai I pakopa'!I$75:I$82,'nauji absolventai I pakopa'!$A$75:$A$82,'paklausa ir pasiula'!$B44)+SUMIFS('nauji absolventai rezidentura'!I$641:I$706,'nauji absolventai rezidentura'!$A$641:$A$706,'paklausa ir pasiula'!$B44))*IF($E44&gt;1,$E44,1)</f>
        <v>0.16666666666666666</v>
      </c>
      <c r="BB44" s="2">
        <f>(SUMIFS('nauji absolventai I pakopa'!J$75:J$82,'nauji absolventai I pakopa'!$A$75:$A$82,'paklausa ir pasiula'!$B44)+SUMIFS('nauji absolventai rezidentura'!J$641:J$706,'nauji absolventai rezidentura'!$A$641:$A$706,'paklausa ir pasiula'!$B44))*IF($E44&gt;1,$E44,1)</f>
        <v>0.16666666666666666</v>
      </c>
      <c r="BC44" s="2">
        <f>(SUMIFS('nauji absolventai I pakopa'!K$75:K$82,'nauji absolventai I pakopa'!$A$75:$A$82,'paklausa ir pasiula'!$B44)+SUMIFS('nauji absolventai rezidentura'!K$641:K$706,'nauji absolventai rezidentura'!$A$641:$A$706,'paklausa ir pasiula'!$B44))*IF($E44&gt;1,$E44,1)</f>
        <v>0.16666666666666666</v>
      </c>
      <c r="BD44" s="2">
        <f>+SUMIFS('nauji (ne absol)'!C$4:C$76,'nauji (ne absol)'!$B$4:$B$76,'paklausa ir pasiula'!$B44)*IF($E44&gt;1,$E44,1)</f>
        <v>0.75</v>
      </c>
      <c r="BE44" s="2">
        <f>+SUMIFS('nauji (ne absol)'!D$4:D$76,'nauji (ne absol)'!$B$4:$B$76,'paklausa ir pasiula'!$B44)*IF($E44&gt;1,$E44,1)</f>
        <v>0.75</v>
      </c>
      <c r="BF44" s="2">
        <f>+SUMIFS('nauji (ne absol)'!E$4:E$76,'nauji (ne absol)'!$B$4:$B$76,'paklausa ir pasiula'!$B44)*IF($E44&gt;1,$E44,1)</f>
        <v>0.75</v>
      </c>
      <c r="BG44" s="2">
        <f>+SUMIFS('nauji (ne absol)'!F$4:F$76,'nauji (ne absol)'!$B$4:$B$76,'paklausa ir pasiula'!$B44)*IF($E44&gt;1,$E44,1)</f>
        <v>0.75</v>
      </c>
      <c r="BH44" s="2">
        <f>+SUMIFS('nauji (ne absol)'!G$4:G$76,'nauji (ne absol)'!$B$4:$B$76,'paklausa ir pasiula'!$B44)*IF($E44&gt;1,$E44,1)</f>
        <v>0.75</v>
      </c>
      <c r="BI44" s="2">
        <f>+SUMIFS('nauji (ne absol)'!H$4:H$76,'nauji (ne absol)'!$B$4:$B$76,'paklausa ir pasiula'!$B44)*IF($E44&gt;1,$E44,1)</f>
        <v>0.75</v>
      </c>
      <c r="BJ44" s="2">
        <f>+SUMIFS('nauji (ne absol)'!I$4:I$76,'nauji (ne absol)'!$B$4:$B$76,'paklausa ir pasiula'!$B44)*IF($E44&gt;1,$E44,1)</f>
        <v>0.75</v>
      </c>
      <c r="BK44" s="2">
        <f>+SUMIFS('nauji (ne absol)'!J$4:J$76,'nauji (ne absol)'!$B$4:$B$76,'paklausa ir pasiula'!$B44)*IF($E44&gt;1,$E44,1)</f>
        <v>0.75</v>
      </c>
      <c r="BL44" s="2">
        <f>+SUMIFS('nauji (ne absol)'!K$4:K$76,'nauji (ne absol)'!$B$4:$B$76,'paklausa ir pasiula'!$B44)*IF($E44&gt;1,$E44,1)</f>
        <v>0.75</v>
      </c>
      <c r="BM44" s="2">
        <f>+SUMIFS('nauji (ne absol)'!L$4:L$76,'nauji (ne absol)'!$B$4:$B$76,'paklausa ir pasiula'!$B44)*IF($E44&gt;1,$E44,1)</f>
        <v>0.75</v>
      </c>
      <c r="BN44" s="2">
        <f>+AJ44+SUM($AT44:AT44)+SUM($BD44:BD44)</f>
        <v>-2.2388063406675069</v>
      </c>
      <c r="BO44" s="2">
        <f>+AK44+SUM($AT44:AU44)+SUM($BD44:BE44)</f>
        <v>-3.9898570722561608</v>
      </c>
      <c r="BP44" s="2">
        <f>+AL44+SUM($AT44:AV44)+SUM($BD44:BF44)</f>
        <v>-5.8952204087277789</v>
      </c>
      <c r="BQ44" s="2">
        <f>+AM44+SUM($AT44:AW44)+SUM($BD44:BG44)</f>
        <v>-7.5373493495702757</v>
      </c>
      <c r="BR44" s="2">
        <f>+AN44+SUM($AT44:AX44)+SUM($BD44:BH44)</f>
        <v>-9.5148461576622765</v>
      </c>
      <c r="BS44" s="2">
        <f>+AO44+SUM($AT44:AY44)+SUM($BD44:BI44)</f>
        <v>-11.633672487850266</v>
      </c>
      <c r="BT44" s="2">
        <f>+AP44+SUM($AT44:AZ44)+SUM($BD44:BJ44)</f>
        <v>-13.871286252175096</v>
      </c>
      <c r="BU44" s="2">
        <f>+AQ44+SUM($AT44:BA44)+SUM($BD44:BK44)</f>
        <v>-16.196830880424287</v>
      </c>
      <c r="BV44" s="2">
        <f>+AR44+SUM($AT44:BB44)+SUM($BD44:BL44)</f>
        <v>-18.36850951675919</v>
      </c>
      <c r="BW44" s="2">
        <f>+AS44+SUM($AT44:BC44)+SUM($BD44:BM44)</f>
        <v>-20.447129683414715</v>
      </c>
    </row>
    <row r="45" spans="1:75">
      <c r="A45" t="s">
        <v>75</v>
      </c>
      <c r="B45" s="51" t="s">
        <v>29</v>
      </c>
      <c r="C45" s="2">
        <v>37.833333333333336</v>
      </c>
      <c r="D45" s="2">
        <f>+IF('realus poreikis 2020'!$D$1=1,'realus poreikis 2020'!H57,IF('realus poreikis 2020'!$D$1=2,'realus poreikis 2020'!I57,'realus poreikis 2020'!J57))*IF($E45&gt;1,E45,1)</f>
        <v>38.833333333333336</v>
      </c>
      <c r="E45" s="9">
        <f>+'darbo kruvis'!F47</f>
        <v>1</v>
      </c>
      <c r="F45" s="2">
        <f>+$D45*'pletros poreikis'!E51*IF($E45&gt;1,$E45,1)</f>
        <v>38.054519205186843</v>
      </c>
      <c r="G45" s="2">
        <f>+$D45*'pletros poreikis'!F51*IF($E45&gt;1,$E45,1)</f>
        <v>38.144244603692776</v>
      </c>
      <c r="H45" s="2">
        <f>+$D45*'pletros poreikis'!G51*IF($E45&gt;1,$E45,1)</f>
        <v>38.229413633531117</v>
      </c>
      <c r="I45" s="2">
        <f>+$D45*'pletros poreikis'!H51*IF($E45&gt;1,$E45,1)</f>
        <v>38.310026294701856</v>
      </c>
      <c r="J45" s="2">
        <f>+$D45*'pletros poreikis'!I51*IF($E45&gt;1,$E45,1)</f>
        <v>38.386082587204996</v>
      </c>
      <c r="K45" s="2">
        <f>+$D45*'pletros poreikis'!J51*IF($E45&gt;1,$E45,1)</f>
        <v>38.457582511040549</v>
      </c>
      <c r="L45" s="2">
        <f>+$D45*'pletros poreikis'!K51*IF($E45&gt;1,$E45,1)</f>
        <v>38.524526066208516</v>
      </c>
      <c r="M45" s="2">
        <f>+$D45*'pletros poreikis'!L51*IF($E45&gt;1,$E45,1)</f>
        <v>38.586913252708875</v>
      </c>
      <c r="N45" s="2">
        <f>+$D45*'pletros poreikis'!M51*IF($E45&gt;1,$E45,1)</f>
        <v>38.644744070541641</v>
      </c>
      <c r="O45" s="2">
        <f>+$D45*'pletros poreikis'!N51*IF($E45&gt;1,$E45,1)</f>
        <v>38.698018519706814</v>
      </c>
      <c r="P45" s="2">
        <f>+SUMIFS('isejimas i pensija'!D$5:D$77,'isejimas i pensija'!$C$5:$C$77,'paklausa ir pasiula'!$B45)*IF($E45&gt;1,$E45,1)</f>
        <v>0.94706961504675358</v>
      </c>
      <c r="Q45" s="2">
        <f>+SUMIFS('isejimas i pensija'!E$5:E$77,'isejimas i pensija'!$C$5:$C$77,'paklausa ir pasiula'!$B45)*IF($E45&gt;1,$E45,1)</f>
        <v>0.9248454070646952</v>
      </c>
      <c r="R45" s="2">
        <f>+SUMIFS('isejimas i pensija'!F$5:F$77,'isejimas i pensija'!$C$5:$C$77,'paklausa ir pasiula'!$B45)*IF($E45&gt;1,$E45,1)</f>
        <v>1.080732371715321</v>
      </c>
      <c r="S45" s="2">
        <f>+SUMIFS('isejimas i pensija'!G$5:G$77,'isejimas i pensija'!$C$5:$C$77,'paklausa ir pasiula'!$B45)*IF($E45&gt;1,$E45,1)</f>
        <v>1.2059467698540012</v>
      </c>
      <c r="T45" s="2">
        <f>+SUMIFS('isejimas i pensija'!H$5:H$77,'isejimas i pensija'!$C$5:$C$77,'paklausa ir pasiula'!$B45)*IF($E45&gt;1,$E45,1)</f>
        <v>1.1249218494243975</v>
      </c>
      <c r="U45" s="2">
        <f>+SUMIFS('isejimas i pensija'!I$5:I$77,'isejimas i pensija'!$C$5:$C$77,'paklausa ir pasiula'!$B45)*IF($E45&gt;1,$E45,1)</f>
        <v>1.3484531570445937</v>
      </c>
      <c r="V45" s="2">
        <f>+SUMIFS('isejimas i pensija'!J$5:J$77,'isejimas i pensija'!$C$5:$C$77,'paklausa ir pasiula'!$B45)*IF($E45&gt;1,$E45,1)</f>
        <v>1.2962996808188467</v>
      </c>
      <c r="W45" s="2">
        <f>+SUMIFS('isejimas i pensija'!K$5:K$77,'isejimas i pensija'!$C$5:$C$77,'paklausa ir pasiula'!$B45)*IF($E45&gt;1,$E45,1)</f>
        <v>1.3202367282618352</v>
      </c>
      <c r="X45" s="2">
        <f>+SUMIFS('isejimas i pensija'!L$5:L$77,'isejimas i pensija'!$C$5:$C$77,'paklausa ir pasiula'!$B45)*IF($E45&gt;1,$E45,1)</f>
        <v>1.3000219595390554</v>
      </c>
      <c r="Y45" s="2">
        <f>+SUMIFS('isejimas i pensija'!M$5:M$77,'isejimas i pensija'!$C$5:$C$77,'paklausa ir pasiula'!$B45)*IF($E45&gt;1,$E45,1)</f>
        <v>1.2763060693205921</v>
      </c>
      <c r="Z45" s="2">
        <f>+SUMIFS('isejimas is darbo'!D$5:D$77,'isejimas is darbo'!$C$5:$C$77,'paklausa ir pasiula'!$B45)*IF($E45&gt;1,$E45,1)</f>
        <v>1.2083333333333335</v>
      </c>
      <c r="AA45" s="2">
        <f>+SUMIFS('isejimas is darbo'!E$5:E$77,'isejimas is darbo'!$C$5:$C$77,'paklausa ir pasiula'!$B45)*IF($E45&gt;1,$E45,1)</f>
        <v>1.2083333333333335</v>
      </c>
      <c r="AB45" s="2">
        <f>+SUMIFS('isejimas is darbo'!F$5:F$77,'isejimas is darbo'!$C$5:$C$77,'paklausa ir pasiula'!$B45)*IF($E45&gt;1,$E45,1)</f>
        <v>1.2083333333333335</v>
      </c>
      <c r="AC45" s="2">
        <f>+SUMIFS('isejimas is darbo'!G$5:G$77,'isejimas is darbo'!$C$5:$C$77,'paklausa ir pasiula'!$B45)*IF($E45&gt;1,$E45,1)</f>
        <v>1.2083333333333335</v>
      </c>
      <c r="AD45" s="2">
        <f>+SUMIFS('isejimas is darbo'!H$5:H$77,'isejimas is darbo'!$C$5:$C$77,'paklausa ir pasiula'!$B45)*IF($E45&gt;1,$E45,1)</f>
        <v>1.2083333333333335</v>
      </c>
      <c r="AE45" s="2">
        <f>+SUMIFS('isejimas is darbo'!I$5:I$77,'isejimas is darbo'!$C$5:$C$77,'paklausa ir pasiula'!$B45)*IF($E45&gt;1,$E45,1)</f>
        <v>1.2083333333333335</v>
      </c>
      <c r="AF45" s="2">
        <f>+SUMIFS('isejimas is darbo'!J$5:J$77,'isejimas is darbo'!$C$5:$C$77,'paklausa ir pasiula'!$B45)*IF($E45&gt;1,$E45,1)</f>
        <v>1.2083333333333335</v>
      </c>
      <c r="AG45" s="2">
        <f>+SUMIFS('isejimas is darbo'!K$5:K$77,'isejimas is darbo'!$C$5:$C$77,'paklausa ir pasiula'!$B45)*IF($E45&gt;1,$E45,1)</f>
        <v>1.2083333333333335</v>
      </c>
      <c r="AH45" s="2">
        <f>+SUMIFS('isejimas is darbo'!L$5:L$77,'isejimas is darbo'!$C$5:$C$77,'paklausa ir pasiula'!$B45)*IF($E45&gt;1,$E45,1)</f>
        <v>1.2083333333333335</v>
      </c>
      <c r="AI45" s="2">
        <f>+SUMIFS('isejimas is darbo'!M$5:M$77,'isejimas is darbo'!$C$5:$C$77,'paklausa ir pasiula'!$B45)*IF($E45&gt;1,$E45,1)</f>
        <v>1.2083333333333335</v>
      </c>
      <c r="AJ45" s="2">
        <f>+$C45-F45-SUM($P45:P45)-SUM($Z45:Z45)</f>
        <v>-2.3765888202335939</v>
      </c>
      <c r="AK45" s="2">
        <f>+$C45-G45-SUM($P45:Q45)-SUM($Z45:AA45)</f>
        <v>-4.5994929591375566</v>
      </c>
      <c r="AL45" s="2">
        <f>+$C45-H45-SUM($P45:R45)-SUM($Z45:AB45)</f>
        <v>-6.9737276940245509</v>
      </c>
      <c r="AM45" s="2">
        <f>+$C45-I45-SUM($P45:S45)-SUM($Z45:AC45)</f>
        <v>-9.4686204583826257</v>
      </c>
      <c r="AN45" s="2">
        <f>+$C45-J45-SUM($P45:T45)-SUM($Z45:AD45)</f>
        <v>-11.877931933643497</v>
      </c>
      <c r="AO45" s="2">
        <f>+$C45-K45-SUM($P45:U45)-SUM($Z45:AE45)</f>
        <v>-14.506218347856978</v>
      </c>
      <c r="AP45" s="2">
        <f>+$C45-L45-SUM($P45:V45)-SUM($Z45:AF45)</f>
        <v>-17.077794917177126</v>
      </c>
      <c r="AQ45" s="2">
        <f>+$C45-M45-SUM($P45:W45)-SUM($Z45:AG45)</f>
        <v>-19.668752165272654</v>
      </c>
      <c r="AR45" s="2">
        <f>+$C45-N45-SUM($P45:X45)-SUM($Z45:AH45)</f>
        <v>-22.234938275977811</v>
      </c>
      <c r="AS45" s="2">
        <f>+$C45-O45-SUM($P45:Y45)-SUM($Z45:AI45)</f>
        <v>-24.772852127796909</v>
      </c>
      <c r="AT45" s="2">
        <f>(SUMIFS('nauji absolventai I pakopa'!B$75:B$82,'nauji absolventai I pakopa'!$A$75:$A$82,'paklausa ir pasiula'!$B45)+SUMIFS('nauji absolventai rezidentura'!B$641:B$706,'nauji absolventai rezidentura'!$A$641:$A$706,'paklausa ir pasiula'!$B45))*IF($E45&gt;1,$E45,1)</f>
        <v>0</v>
      </c>
      <c r="AU45" s="2">
        <f>(SUMIFS('nauji absolventai I pakopa'!C$75:C$82,'nauji absolventai I pakopa'!$A$75:$A$82,'paklausa ir pasiula'!$B45)+SUMIFS('nauji absolventai rezidentura'!C$641:C$706,'nauji absolventai rezidentura'!$A$641:$A$706,'paklausa ir pasiula'!$B45))*IF($E45&gt;1,$E45,1)</f>
        <v>0.41666666666666663</v>
      </c>
      <c r="AV45" s="2">
        <f>(SUMIFS('nauji absolventai I pakopa'!D$75:D$82,'nauji absolventai I pakopa'!$A$75:$A$82,'paklausa ir pasiula'!$B45)+SUMIFS('nauji absolventai rezidentura'!D$641:D$706,'nauji absolventai rezidentura'!$A$641:$A$706,'paklausa ir pasiula'!$B45))*IF($E45&gt;1,$E45,1)</f>
        <v>0.41666666666666663</v>
      </c>
      <c r="AW45" s="2">
        <f>(SUMIFS('nauji absolventai I pakopa'!E$75:E$82,'nauji absolventai I pakopa'!$A$75:$A$82,'paklausa ir pasiula'!$B45)+SUMIFS('nauji absolventai rezidentura'!E$641:E$706,'nauji absolventai rezidentura'!$A$641:$A$706,'paklausa ir pasiula'!$B45))*IF($E45&gt;1,$E45,1)</f>
        <v>0.41666666666666663</v>
      </c>
      <c r="AX45" s="2">
        <f>(SUMIFS('nauji absolventai I pakopa'!F$75:F$82,'nauji absolventai I pakopa'!$A$75:$A$82,'paklausa ir pasiula'!$B45)+SUMIFS('nauji absolventai rezidentura'!F$641:F$706,'nauji absolventai rezidentura'!$A$641:$A$706,'paklausa ir pasiula'!$B45))*IF($E45&gt;1,$E45,1)</f>
        <v>0.20833333333333331</v>
      </c>
      <c r="AY45" s="2">
        <f>(SUMIFS('nauji absolventai I pakopa'!G$75:G$82,'nauji absolventai I pakopa'!$A$75:$A$82,'paklausa ir pasiula'!$B45)+SUMIFS('nauji absolventai rezidentura'!G$641:G$706,'nauji absolventai rezidentura'!$A$641:$A$706,'paklausa ir pasiula'!$B45))*IF($E45&gt;1,$E45,1)</f>
        <v>0.625</v>
      </c>
      <c r="AZ45" s="2">
        <f>(SUMIFS('nauji absolventai I pakopa'!H$75:H$82,'nauji absolventai I pakopa'!$A$75:$A$82,'paklausa ir pasiula'!$B45)+SUMIFS('nauji absolventai rezidentura'!H$641:H$706,'nauji absolventai rezidentura'!$A$641:$A$706,'paklausa ir pasiula'!$B45))*IF($E45&gt;1,$E45,1)</f>
        <v>0.625</v>
      </c>
      <c r="BA45" s="2">
        <f>(SUMIFS('nauji absolventai I pakopa'!I$75:I$82,'nauji absolventai I pakopa'!$A$75:$A$82,'paklausa ir pasiula'!$B45)+SUMIFS('nauji absolventai rezidentura'!I$641:I$706,'nauji absolventai rezidentura'!$A$641:$A$706,'paklausa ir pasiula'!$B45))*IF($E45&gt;1,$E45,1)</f>
        <v>0.625</v>
      </c>
      <c r="BB45" s="2">
        <f>(SUMIFS('nauji absolventai I pakopa'!J$75:J$82,'nauji absolventai I pakopa'!$A$75:$A$82,'paklausa ir pasiula'!$B45)+SUMIFS('nauji absolventai rezidentura'!J$641:J$706,'nauji absolventai rezidentura'!$A$641:$A$706,'paklausa ir pasiula'!$B45))*IF($E45&gt;1,$E45,1)</f>
        <v>0.625</v>
      </c>
      <c r="BC45" s="2">
        <f>(SUMIFS('nauji absolventai I pakopa'!K$75:K$82,'nauji absolventai I pakopa'!$A$75:$A$82,'paklausa ir pasiula'!$B45)+SUMIFS('nauji absolventai rezidentura'!K$641:K$706,'nauji absolventai rezidentura'!$A$641:$A$706,'paklausa ir pasiula'!$B45))*IF($E45&gt;1,$E45,1)</f>
        <v>0.625</v>
      </c>
      <c r="BD45" s="2">
        <f>+SUMIFS('nauji (ne absol)'!C$4:C$76,'nauji (ne absol)'!$B$4:$B$76,'paklausa ir pasiula'!$B45)*IF($E45&gt;1,$E45,1)</f>
        <v>1.895833333333333</v>
      </c>
      <c r="BE45" s="2">
        <f>+SUMIFS('nauji (ne absol)'!D$4:D$76,'nauji (ne absol)'!$B$4:$B$76,'paklausa ir pasiula'!$B45)*IF($E45&gt;1,$E45,1)</f>
        <v>1.895833333333333</v>
      </c>
      <c r="BF45" s="2">
        <f>+SUMIFS('nauji (ne absol)'!E$4:E$76,'nauji (ne absol)'!$B$4:$B$76,'paklausa ir pasiula'!$B45)*IF($E45&gt;1,$E45,1)</f>
        <v>1.895833333333333</v>
      </c>
      <c r="BG45" s="2">
        <f>+SUMIFS('nauji (ne absol)'!F$4:F$76,'nauji (ne absol)'!$B$4:$B$76,'paklausa ir pasiula'!$B45)*IF($E45&gt;1,$E45,1)</f>
        <v>1.895833333333333</v>
      </c>
      <c r="BH45" s="2">
        <f>+SUMIFS('nauji (ne absol)'!G$4:G$76,'nauji (ne absol)'!$B$4:$B$76,'paklausa ir pasiula'!$B45)*IF($E45&gt;1,$E45,1)</f>
        <v>1.895833333333333</v>
      </c>
      <c r="BI45" s="2">
        <f>+SUMIFS('nauji (ne absol)'!H$4:H$76,'nauji (ne absol)'!$B$4:$B$76,'paklausa ir pasiula'!$B45)*IF($E45&gt;1,$E45,1)</f>
        <v>1.895833333333333</v>
      </c>
      <c r="BJ45" s="2">
        <f>+SUMIFS('nauji (ne absol)'!I$4:I$76,'nauji (ne absol)'!$B$4:$B$76,'paklausa ir pasiula'!$B45)*IF($E45&gt;1,$E45,1)</f>
        <v>1.895833333333333</v>
      </c>
      <c r="BK45" s="2">
        <f>+SUMIFS('nauji (ne absol)'!J$4:J$76,'nauji (ne absol)'!$B$4:$B$76,'paklausa ir pasiula'!$B45)*IF($E45&gt;1,$E45,1)</f>
        <v>1.895833333333333</v>
      </c>
      <c r="BL45" s="2">
        <f>+SUMIFS('nauji (ne absol)'!K$4:K$76,'nauji (ne absol)'!$B$4:$B$76,'paklausa ir pasiula'!$B45)*IF($E45&gt;1,$E45,1)</f>
        <v>1.895833333333333</v>
      </c>
      <c r="BM45" s="2">
        <f>+SUMIFS('nauji (ne absol)'!L$4:L$76,'nauji (ne absol)'!$B$4:$B$76,'paklausa ir pasiula'!$B45)*IF($E45&gt;1,$E45,1)</f>
        <v>1.895833333333333</v>
      </c>
      <c r="BN45" s="2">
        <f>+AJ45+SUM($AT45:AT45)+SUM($BD45:BD45)</f>
        <v>-0.48075548690026082</v>
      </c>
      <c r="BO45" s="2">
        <f>+AK45+SUM($AT45:AU45)+SUM($BD45:BE45)</f>
        <v>-0.39115962580422359</v>
      </c>
      <c r="BP45" s="2">
        <f>+AL45+SUM($AT45:AV45)+SUM($BD45:BF45)</f>
        <v>-0.4528943606912188</v>
      </c>
      <c r="BQ45" s="2">
        <f>+AM45+SUM($AT45:AW45)+SUM($BD45:BG45)</f>
        <v>-0.63528712504929352</v>
      </c>
      <c r="BR45" s="2">
        <f>+AN45+SUM($AT45:AX45)+SUM($BD45:BH45)</f>
        <v>-0.94043193364349875</v>
      </c>
      <c r="BS45" s="2">
        <f>+AO45+SUM($AT45:AY45)+SUM($BD45:BI45)</f>
        <v>-1.0478850145236471</v>
      </c>
      <c r="BT45" s="2">
        <f>+AP45+SUM($AT45:AZ45)+SUM($BD45:BJ45)</f>
        <v>-1.0986282505104654</v>
      </c>
      <c r="BU45" s="2">
        <f>+AQ45+SUM($AT45:BA45)+SUM($BD45:BK45)</f>
        <v>-1.1687521652726609</v>
      </c>
      <c r="BV45" s="2">
        <f>+AR45+SUM($AT45:BB45)+SUM($BD45:BL45)</f>
        <v>-1.2141049426444859</v>
      </c>
      <c r="BW45" s="2">
        <f>+AS45+SUM($AT45:BC45)+SUM($BD45:BM45)</f>
        <v>-1.2311854611302522</v>
      </c>
    </row>
    <row r="46" spans="1:75">
      <c r="A46" t="s">
        <v>75</v>
      </c>
      <c r="B46" s="51" t="s">
        <v>2</v>
      </c>
      <c r="C46" s="2">
        <v>7.833333333333333</v>
      </c>
      <c r="D46" s="2">
        <f>+IF('realus poreikis 2020'!$D$1=1,'realus poreikis 2020'!H58,IF('realus poreikis 2020'!$D$1=2,'realus poreikis 2020'!I58,'realus poreikis 2020'!J58))*IF($E46&gt;1,E46,1)</f>
        <v>7.833333333333333</v>
      </c>
      <c r="E46" s="9">
        <f>+'darbo kruvis'!F48</f>
        <v>1</v>
      </c>
      <c r="F46" s="2">
        <f>+$D46*'pletros poreikis'!E52*IF($E46&gt;1,$E46,1)</f>
        <v>7.6762334877415519</v>
      </c>
      <c r="G46" s="2">
        <f>+$D46*'pletros poreikis'!F52*IF($E46&gt;1,$E46,1)</f>
        <v>7.6943326024616328</v>
      </c>
      <c r="H46" s="2">
        <f>+$D46*'pletros poreikis'!G52*IF($E46&gt;1,$E46,1)</f>
        <v>7.7115126213560616</v>
      </c>
      <c r="I46" s="2">
        <f>+$D46*'pletros poreikis'!H52*IF($E46&gt;1,$E46,1)</f>
        <v>7.7277735444248377</v>
      </c>
      <c r="J46" s="2">
        <f>+$D46*'pletros poreikis'!I52*IF($E46&gt;1,$E46,1)</f>
        <v>7.7431153716679599</v>
      </c>
      <c r="K46" s="2">
        <f>+$D46*'pletros poreikis'!J52*IF($E46&gt;1,$E46,1)</f>
        <v>7.757538103085432</v>
      </c>
      <c r="L46" s="2">
        <f>+$D46*'pletros poreikis'!K52*IF($E46&gt;1,$E46,1)</f>
        <v>7.771041738677253</v>
      </c>
      <c r="M46" s="2">
        <f>+$D46*'pletros poreikis'!L52*IF($E46&gt;1,$E46,1)</f>
        <v>7.7836262784434211</v>
      </c>
      <c r="N46" s="2">
        <f>+$D46*'pletros poreikis'!M52*IF($E46&gt;1,$E46,1)</f>
        <v>7.7952917223839346</v>
      </c>
      <c r="O46" s="2">
        <f>+$D46*'pletros poreikis'!N52*IF($E46&gt;1,$E46,1)</f>
        <v>7.8060380704987979</v>
      </c>
      <c r="P46" s="2">
        <f>+SUMIFS('isejimas i pensija'!D$5:D$77,'isejimas i pensija'!$C$5:$C$77,'paklausa ir pasiula'!$B46)*IF($E46&gt;1,$E46,1)</f>
        <v>0.44519846183360112</v>
      </c>
      <c r="Q46" s="2">
        <f>+SUMIFS('isejimas i pensija'!E$5:E$77,'isejimas i pensija'!$C$5:$C$77,'paklausa ir pasiula'!$B46)*IF($E46&gt;1,$E46,1)</f>
        <v>0.46382603316090176</v>
      </c>
      <c r="R46" s="2">
        <f>+SUMIFS('isejimas i pensija'!F$5:F$77,'isejimas i pensija'!$C$5:$C$77,'paklausa ir pasiula'!$B46)*IF($E46&gt;1,$E46,1)</f>
        <v>0.44670990330101823</v>
      </c>
      <c r="S46" s="2">
        <f>+SUMIFS('isejimas i pensija'!G$5:G$77,'isejimas i pensija'!$C$5:$C$77,'paklausa ir pasiula'!$B46)*IF($E46&gt;1,$E46,1)</f>
        <v>0.44031052975016655</v>
      </c>
      <c r="T46" s="2">
        <f>+SUMIFS('isejimas i pensija'!H$5:H$77,'isejimas i pensija'!$C$5:$C$77,'paklausa ir pasiula'!$B46)*IF($E46&gt;1,$E46,1)</f>
        <v>0.40907436843766798</v>
      </c>
      <c r="U46" s="2">
        <f>+SUMIFS('isejimas i pensija'!I$5:I$77,'isejimas i pensija'!$C$5:$C$77,'paklausa ir pasiula'!$B46)*IF($E46&gt;1,$E46,1)</f>
        <v>0.4050909836947913</v>
      </c>
      <c r="V46" s="2">
        <f>+SUMIFS('isejimas i pensija'!J$5:J$77,'isejimas i pensija'!$C$5:$C$77,'paklausa ir pasiula'!$B46)*IF($E46&gt;1,$E46,1)</f>
        <v>0.42732378497022633</v>
      </c>
      <c r="W46" s="2">
        <f>+SUMIFS('isejimas i pensija'!K$5:K$77,'isejimas i pensija'!$C$5:$C$77,'paklausa ir pasiula'!$B46)*IF($E46&gt;1,$E46,1)</f>
        <v>0.30329656915780107</v>
      </c>
      <c r="X46" s="2">
        <f>+SUMIFS('isejimas i pensija'!L$5:L$77,'isejimas i pensija'!$C$5:$C$77,'paklausa ir pasiula'!$B46)*IF($E46&gt;1,$E46,1)</f>
        <v>0.31497443994105484</v>
      </c>
      <c r="Y46" s="2">
        <f>+SUMIFS('isejimas i pensija'!M$5:M$77,'isejimas i pensija'!$C$5:$C$77,'paklausa ir pasiula'!$B46)*IF($E46&gt;1,$E46,1)</f>
        <v>0.21800451784155919</v>
      </c>
      <c r="Z46" s="2">
        <f>+SUMIFS('isejimas is darbo'!D$5:D$77,'isejimas is darbo'!$C$5:$C$77,'paklausa ir pasiula'!$B46)*IF($E46&gt;1,$E46,1)</f>
        <v>0</v>
      </c>
      <c r="AA46" s="2">
        <f>+SUMIFS('isejimas is darbo'!E$5:E$77,'isejimas is darbo'!$C$5:$C$77,'paklausa ir pasiula'!$B46)*IF($E46&gt;1,$E46,1)</f>
        <v>0</v>
      </c>
      <c r="AB46" s="2">
        <f>+SUMIFS('isejimas is darbo'!F$5:F$77,'isejimas is darbo'!$C$5:$C$77,'paklausa ir pasiula'!$B46)*IF($E46&gt;1,$E46,1)</f>
        <v>0</v>
      </c>
      <c r="AC46" s="2">
        <f>+SUMIFS('isejimas is darbo'!G$5:G$77,'isejimas is darbo'!$C$5:$C$77,'paklausa ir pasiula'!$B46)*IF($E46&gt;1,$E46,1)</f>
        <v>0</v>
      </c>
      <c r="AD46" s="2">
        <f>+SUMIFS('isejimas is darbo'!H$5:H$77,'isejimas is darbo'!$C$5:$C$77,'paklausa ir pasiula'!$B46)*IF($E46&gt;1,$E46,1)</f>
        <v>0</v>
      </c>
      <c r="AE46" s="2">
        <f>+SUMIFS('isejimas is darbo'!I$5:I$77,'isejimas is darbo'!$C$5:$C$77,'paklausa ir pasiula'!$B46)*IF($E46&gt;1,$E46,1)</f>
        <v>0</v>
      </c>
      <c r="AF46" s="2">
        <f>+SUMIFS('isejimas is darbo'!J$5:J$77,'isejimas is darbo'!$C$5:$C$77,'paklausa ir pasiula'!$B46)*IF($E46&gt;1,$E46,1)</f>
        <v>0</v>
      </c>
      <c r="AG46" s="2">
        <f>+SUMIFS('isejimas is darbo'!K$5:K$77,'isejimas is darbo'!$C$5:$C$77,'paklausa ir pasiula'!$B46)*IF($E46&gt;1,$E46,1)</f>
        <v>0</v>
      </c>
      <c r="AH46" s="2">
        <f>+SUMIFS('isejimas is darbo'!L$5:L$77,'isejimas is darbo'!$C$5:$C$77,'paklausa ir pasiula'!$B46)*IF($E46&gt;1,$E46,1)</f>
        <v>0</v>
      </c>
      <c r="AI46" s="2">
        <f>+SUMIFS('isejimas is darbo'!M$5:M$77,'isejimas is darbo'!$C$5:$C$77,'paklausa ir pasiula'!$B46)*IF($E46&gt;1,$E46,1)</f>
        <v>0</v>
      </c>
      <c r="AJ46" s="2">
        <f>+$C46-F46-SUM($P46:P46)-SUM($Z46:Z46)</f>
        <v>-0.28809861624181998</v>
      </c>
      <c r="AK46" s="2">
        <f>+$C46-G46-SUM($P46:Q46)-SUM($Z46:AA46)</f>
        <v>-0.7700237641228026</v>
      </c>
      <c r="AL46" s="2">
        <f>+$C46-H46-SUM($P46:R46)-SUM($Z46:AB46)</f>
        <v>-1.2339136863182496</v>
      </c>
      <c r="AM46" s="2">
        <f>+$C46-I46-SUM($P46:S46)-SUM($Z46:AC46)</f>
        <v>-1.6904851391371922</v>
      </c>
      <c r="AN46" s="2">
        <f>+$C46-J46-SUM($P46:T46)-SUM($Z46:AD46)</f>
        <v>-2.1149013348179824</v>
      </c>
      <c r="AO46" s="2">
        <f>+$C46-K46-SUM($P46:U46)-SUM($Z46:AE46)</f>
        <v>-2.5344150499302458</v>
      </c>
      <c r="AP46" s="2">
        <f>+$C46-L46-SUM($P46:V46)-SUM($Z46:AF46)</f>
        <v>-2.9752424704922933</v>
      </c>
      <c r="AQ46" s="2">
        <f>+$C46-M46-SUM($P46:W46)-SUM($Z46:AG46)</f>
        <v>-3.2911235794162623</v>
      </c>
      <c r="AR46" s="2">
        <f>+$C46-N46-SUM($P46:X46)-SUM($Z46:AH46)</f>
        <v>-3.6177634632978308</v>
      </c>
      <c r="AS46" s="2">
        <f>+$C46-O46-SUM($P46:Y46)-SUM($Z46:AI46)</f>
        <v>-3.8465143292542532</v>
      </c>
      <c r="AT46" s="2">
        <f>(SUMIFS('nauji absolventai I pakopa'!B$75:B$82,'nauji absolventai I pakopa'!$A$75:$A$82,'paklausa ir pasiula'!$B46)+SUMIFS('nauji absolventai rezidentura'!B$641:B$706,'nauji absolventai rezidentura'!$A$641:$A$706,'paklausa ir pasiula'!$B46))*IF($E46&gt;1,$E46,1)</f>
        <v>0.60000000000000009</v>
      </c>
      <c r="AU46" s="2">
        <f>(SUMIFS('nauji absolventai I pakopa'!C$75:C$82,'nauji absolventai I pakopa'!$A$75:$A$82,'paklausa ir pasiula'!$B46)+SUMIFS('nauji absolventai rezidentura'!C$641:C$706,'nauji absolventai rezidentura'!$A$641:$A$706,'paklausa ir pasiula'!$B46))*IF($E46&gt;1,$E46,1)</f>
        <v>0.4</v>
      </c>
      <c r="AV46" s="2">
        <f>(SUMIFS('nauji absolventai I pakopa'!D$75:D$82,'nauji absolventai I pakopa'!$A$75:$A$82,'paklausa ir pasiula'!$B46)+SUMIFS('nauji absolventai rezidentura'!D$641:D$706,'nauji absolventai rezidentura'!$A$641:$A$706,'paklausa ir pasiula'!$B46))*IF($E46&gt;1,$E46,1)</f>
        <v>0.60000000000000009</v>
      </c>
      <c r="AW46" s="2">
        <f>(SUMIFS('nauji absolventai I pakopa'!E$75:E$82,'nauji absolventai I pakopa'!$A$75:$A$82,'paklausa ir pasiula'!$B46)+SUMIFS('nauji absolventai rezidentura'!E$641:E$706,'nauji absolventai rezidentura'!$A$641:$A$706,'paklausa ir pasiula'!$B46))*IF($E46&gt;1,$E46,1)</f>
        <v>0.60000000000000009</v>
      </c>
      <c r="AX46" s="2">
        <f>(SUMIFS('nauji absolventai I pakopa'!F$75:F$82,'nauji absolventai I pakopa'!$A$75:$A$82,'paklausa ir pasiula'!$B46)+SUMIFS('nauji absolventai rezidentura'!F$641:F$706,'nauji absolventai rezidentura'!$A$641:$A$706,'paklausa ir pasiula'!$B46))*IF($E46&gt;1,$E46,1)</f>
        <v>0.2</v>
      </c>
      <c r="AY46" s="2">
        <f>(SUMIFS('nauji absolventai I pakopa'!G$75:G$82,'nauji absolventai I pakopa'!$A$75:$A$82,'paklausa ir pasiula'!$B46)+SUMIFS('nauji absolventai rezidentura'!G$641:G$706,'nauji absolventai rezidentura'!$A$641:$A$706,'paklausa ir pasiula'!$B46))*IF($E46&gt;1,$E46,1)</f>
        <v>0.2</v>
      </c>
      <c r="AZ46" s="2">
        <f>(SUMIFS('nauji absolventai I pakopa'!H$75:H$82,'nauji absolventai I pakopa'!$A$75:$A$82,'paklausa ir pasiula'!$B46)+SUMIFS('nauji absolventai rezidentura'!H$641:H$706,'nauji absolventai rezidentura'!$A$641:$A$706,'paklausa ir pasiula'!$B46))*IF($E46&gt;1,$E46,1)</f>
        <v>0.2</v>
      </c>
      <c r="BA46" s="2">
        <f>(SUMIFS('nauji absolventai I pakopa'!I$75:I$82,'nauji absolventai I pakopa'!$A$75:$A$82,'paklausa ir pasiula'!$B46)+SUMIFS('nauji absolventai rezidentura'!I$641:I$706,'nauji absolventai rezidentura'!$A$641:$A$706,'paklausa ir pasiula'!$B46))*IF($E46&gt;1,$E46,1)</f>
        <v>0.2</v>
      </c>
      <c r="BB46" s="2">
        <f>(SUMIFS('nauji absolventai I pakopa'!J$75:J$82,'nauji absolventai I pakopa'!$A$75:$A$82,'paklausa ir pasiula'!$B46)+SUMIFS('nauji absolventai rezidentura'!J$641:J$706,'nauji absolventai rezidentura'!$A$641:$A$706,'paklausa ir pasiula'!$B46))*IF($E46&gt;1,$E46,1)</f>
        <v>0.2</v>
      </c>
      <c r="BC46" s="2">
        <f>(SUMIFS('nauji absolventai I pakopa'!K$75:K$82,'nauji absolventai I pakopa'!$A$75:$A$82,'paklausa ir pasiula'!$B46)+SUMIFS('nauji absolventai rezidentura'!K$641:K$706,'nauji absolventai rezidentura'!$A$641:$A$706,'paklausa ir pasiula'!$B46))*IF($E46&gt;1,$E46,1)</f>
        <v>0.2</v>
      </c>
      <c r="BD46" s="2">
        <f>+SUMIFS('nauji (ne absol)'!C$4:C$76,'nauji (ne absol)'!$B$4:$B$76,'paklausa ir pasiula'!$B46)*IF($E46&gt;1,$E46,1)</f>
        <v>1.1666666666666665</v>
      </c>
      <c r="BE46" s="2">
        <f>+SUMIFS('nauji (ne absol)'!D$4:D$76,'nauji (ne absol)'!$B$4:$B$76,'paklausa ir pasiula'!$B46)*IF($E46&gt;1,$E46,1)</f>
        <v>1.1666666666666665</v>
      </c>
      <c r="BF46" s="2">
        <f>+SUMIFS('nauji (ne absol)'!E$4:E$76,'nauji (ne absol)'!$B$4:$B$76,'paklausa ir pasiula'!$B46)*IF($E46&gt;1,$E46,1)</f>
        <v>1.1666666666666665</v>
      </c>
      <c r="BG46" s="2">
        <f>+SUMIFS('nauji (ne absol)'!F$4:F$76,'nauji (ne absol)'!$B$4:$B$76,'paklausa ir pasiula'!$B46)*IF($E46&gt;1,$E46,1)</f>
        <v>1.1666666666666665</v>
      </c>
      <c r="BH46" s="2">
        <f>+SUMIFS('nauji (ne absol)'!G$4:G$76,'nauji (ne absol)'!$B$4:$B$76,'paklausa ir pasiula'!$B46)*IF($E46&gt;1,$E46,1)</f>
        <v>1.1666666666666665</v>
      </c>
      <c r="BI46" s="2">
        <f>+SUMIFS('nauji (ne absol)'!H$4:H$76,'nauji (ne absol)'!$B$4:$B$76,'paklausa ir pasiula'!$B46)*IF($E46&gt;1,$E46,1)</f>
        <v>1.1666666666666665</v>
      </c>
      <c r="BJ46" s="2">
        <f>+SUMIFS('nauji (ne absol)'!I$4:I$76,'nauji (ne absol)'!$B$4:$B$76,'paklausa ir pasiula'!$B46)*IF($E46&gt;1,$E46,1)</f>
        <v>1.1666666666666665</v>
      </c>
      <c r="BK46" s="2">
        <f>+SUMIFS('nauji (ne absol)'!J$4:J$76,'nauji (ne absol)'!$B$4:$B$76,'paklausa ir pasiula'!$B46)*IF($E46&gt;1,$E46,1)</f>
        <v>1.1666666666666665</v>
      </c>
      <c r="BL46" s="2">
        <f>+SUMIFS('nauji (ne absol)'!K$4:K$76,'nauji (ne absol)'!$B$4:$B$76,'paklausa ir pasiula'!$B46)*IF($E46&gt;1,$E46,1)</f>
        <v>1.1666666666666665</v>
      </c>
      <c r="BM46" s="2">
        <f>+SUMIFS('nauji (ne absol)'!L$4:L$76,'nauji (ne absol)'!$B$4:$B$76,'paklausa ir pasiula'!$B46)*IF($E46&gt;1,$E46,1)</f>
        <v>1.1666666666666665</v>
      </c>
      <c r="BN46" s="2">
        <f>+AJ46+SUM($AT46:AT46)+SUM($BD46:BD46)</f>
        <v>1.4785680504248466</v>
      </c>
      <c r="BO46" s="2">
        <f>+AK46+SUM($AT46:AU46)+SUM($BD46:BE46)</f>
        <v>2.5633095692105305</v>
      </c>
      <c r="BP46" s="2">
        <f>+AL46+SUM($AT46:AV46)+SUM($BD46:BF46)</f>
        <v>3.86608631368175</v>
      </c>
      <c r="BQ46" s="2">
        <f>+AM46+SUM($AT46:AW46)+SUM($BD46:BG46)</f>
        <v>5.176181527529474</v>
      </c>
      <c r="BR46" s="2">
        <f>+AN46+SUM($AT46:AX46)+SUM($BD46:BH46)</f>
        <v>6.1184319985153497</v>
      </c>
      <c r="BS46" s="2">
        <f>+AO46+SUM($AT46:AY46)+SUM($BD46:BI46)</f>
        <v>7.065584950069753</v>
      </c>
      <c r="BT46" s="2">
        <f>+AP46+SUM($AT46:AZ46)+SUM($BD46:BJ46)</f>
        <v>7.9914241961743713</v>
      </c>
      <c r="BU46" s="2">
        <f>+AQ46+SUM($AT46:BA46)+SUM($BD46:BK46)</f>
        <v>9.0422097539170689</v>
      </c>
      <c r="BV46" s="2">
        <f>+AR46+SUM($AT46:BB46)+SUM($BD46:BL46)</f>
        <v>10.082236536702167</v>
      </c>
      <c r="BW46" s="2">
        <f>+AS46+SUM($AT46:BC46)+SUM($BD46:BM46)</f>
        <v>11.220152337412411</v>
      </c>
    </row>
    <row r="47" spans="1:75">
      <c r="A47" t="s">
        <v>75</v>
      </c>
      <c r="B47" s="51" t="s">
        <v>52</v>
      </c>
      <c r="C47" s="2">
        <v>19.5</v>
      </c>
      <c r="D47" s="2">
        <f>+IF('realus poreikis 2020'!$D$1=1,'realus poreikis 2020'!H59,IF('realus poreikis 2020'!$D$1=2,'realus poreikis 2020'!I59,'realus poreikis 2020'!J59))*IF($E47&gt;1,E47,1)</f>
        <v>19.5</v>
      </c>
      <c r="E47" s="9">
        <f>+'darbo kruvis'!F49</f>
        <v>1</v>
      </c>
      <c r="F47" s="2">
        <f>+$D47*'pletros poreikis'!E53*IF($E47&gt;1,$E47,1)</f>
        <v>19.10892166097365</v>
      </c>
      <c r="G47" s="2">
        <f>+$D47*'pletros poreikis'!F53*IF($E47&gt;1,$E47,1)</f>
        <v>19.153976904000235</v>
      </c>
      <c r="H47" s="2">
        <f>+$D47*'pletros poreikis'!G53*IF($E47&gt;1,$E47,1)</f>
        <v>19.196744185077854</v>
      </c>
      <c r="I47" s="2">
        <f>+$D47*'pletros poreikis'!H53*IF($E47&gt;1,$E47,1)</f>
        <v>19.237223504206511</v>
      </c>
      <c r="J47" s="2">
        <f>+$D47*'pletros poreikis'!I53*IF($E47&gt;1,$E47,1)</f>
        <v>19.275414861386199</v>
      </c>
      <c r="K47" s="2">
        <f>+$D47*'pletros poreikis'!J53*IF($E47&gt;1,$E47,1)</f>
        <v>19.311318256616929</v>
      </c>
      <c r="L47" s="2">
        <f>+$D47*'pletros poreikis'!K53*IF($E47&gt;1,$E47,1)</f>
        <v>19.344933689898696</v>
      </c>
      <c r="M47" s="2">
        <f>+$D47*'pletros poreikis'!L53*IF($E47&gt;1,$E47,1)</f>
        <v>19.376261161231493</v>
      </c>
      <c r="N47" s="2">
        <f>+$D47*'pletros poreikis'!M53*IF($E47&gt;1,$E47,1)</f>
        <v>19.405300670615329</v>
      </c>
      <c r="O47" s="2">
        <f>+$D47*'pletros poreikis'!N53*IF($E47&gt;1,$E47,1)</f>
        <v>19.432052218050199</v>
      </c>
      <c r="P47" s="2">
        <f>+SUMIFS('isejimas i pensija'!D$5:D$77,'isejimas i pensija'!$C$5:$C$77,'paklausa ir pasiula'!$B47)*IF($E47&gt;1,$E47,1)</f>
        <v>0.14521345343066711</v>
      </c>
      <c r="Q47" s="2">
        <f>+SUMIFS('isejimas i pensija'!E$5:E$77,'isejimas i pensija'!$C$5:$C$77,'paklausa ir pasiula'!$B47)*IF($E47&gt;1,$E47,1)</f>
        <v>0.17303035516785326</v>
      </c>
      <c r="R47" s="2">
        <f>+SUMIFS('isejimas i pensija'!F$5:F$77,'isejimas i pensija'!$C$5:$C$77,'paklausa ir pasiula'!$B47)*IF($E47&gt;1,$E47,1)</f>
        <v>0.14993497689405327</v>
      </c>
      <c r="S47" s="2">
        <f>+SUMIFS('isejimas i pensija'!G$5:G$77,'isejimas i pensija'!$C$5:$C$77,'paklausa ir pasiula'!$B47)*IF($E47&gt;1,$E47,1)</f>
        <v>0.14554303625168968</v>
      </c>
      <c r="T47" s="2">
        <f>+SUMIFS('isejimas i pensija'!H$5:H$77,'isejimas i pensija'!$C$5:$C$77,'paklausa ir pasiula'!$B47)*IF($E47&gt;1,$E47,1)</f>
        <v>0.1539260455385533</v>
      </c>
      <c r="U47" s="2">
        <f>+SUMIFS('isejimas i pensija'!I$5:I$77,'isejimas i pensija'!$C$5:$C$77,'paklausa ir pasiula'!$B47)*IF($E47&gt;1,$E47,1)</f>
        <v>0.11230824957221512</v>
      </c>
      <c r="V47" s="2">
        <f>+SUMIFS('isejimas i pensija'!J$5:J$77,'isejimas i pensija'!$C$5:$C$77,'paklausa ir pasiula'!$B47)*IF($E47&gt;1,$E47,1)</f>
        <v>0.19148477011661152</v>
      </c>
      <c r="W47" s="2">
        <f>+SUMIFS('isejimas i pensija'!K$5:K$77,'isejimas i pensija'!$C$5:$C$77,'paklausa ir pasiula'!$B47)*IF($E47&gt;1,$E47,1)</f>
        <v>9.7899703389803361E-2</v>
      </c>
      <c r="X47" s="2">
        <f>+SUMIFS('isejimas i pensija'!L$5:L$77,'isejimas i pensija'!$C$5:$C$77,'paklausa ir pasiula'!$B47)*IF($E47&gt;1,$E47,1)</f>
        <v>0.12271825036160666</v>
      </c>
      <c r="Y47" s="2">
        <f>+SUMIFS('isejimas i pensija'!M$5:M$77,'isejimas i pensija'!$C$5:$C$77,'paklausa ir pasiula'!$B47)*IF($E47&gt;1,$E47,1)</f>
        <v>0.17832824298612696</v>
      </c>
      <c r="Z47" s="2">
        <f>+SUMIFS('isejimas is darbo'!D$5:D$77,'isejimas is darbo'!$C$5:$C$77,'paklausa ir pasiula'!$B47)*IF($E47&gt;1,$E47,1)</f>
        <v>0.75</v>
      </c>
      <c r="AA47" s="2">
        <f>+SUMIFS('isejimas is darbo'!E$5:E$77,'isejimas is darbo'!$C$5:$C$77,'paklausa ir pasiula'!$B47)*IF($E47&gt;1,$E47,1)</f>
        <v>0.75</v>
      </c>
      <c r="AB47" s="2">
        <f>+SUMIFS('isejimas is darbo'!F$5:F$77,'isejimas is darbo'!$C$5:$C$77,'paklausa ir pasiula'!$B47)*IF($E47&gt;1,$E47,1)</f>
        <v>0.75</v>
      </c>
      <c r="AC47" s="2">
        <f>+SUMIFS('isejimas is darbo'!G$5:G$77,'isejimas is darbo'!$C$5:$C$77,'paklausa ir pasiula'!$B47)*IF($E47&gt;1,$E47,1)</f>
        <v>0.75</v>
      </c>
      <c r="AD47" s="2">
        <f>+SUMIFS('isejimas is darbo'!H$5:H$77,'isejimas is darbo'!$C$5:$C$77,'paklausa ir pasiula'!$B47)*IF($E47&gt;1,$E47,1)</f>
        <v>0.75</v>
      </c>
      <c r="AE47" s="2">
        <f>+SUMIFS('isejimas is darbo'!I$5:I$77,'isejimas is darbo'!$C$5:$C$77,'paklausa ir pasiula'!$B47)*IF($E47&gt;1,$E47,1)</f>
        <v>0.75</v>
      </c>
      <c r="AF47" s="2">
        <f>+SUMIFS('isejimas is darbo'!J$5:J$77,'isejimas is darbo'!$C$5:$C$77,'paklausa ir pasiula'!$B47)*IF($E47&gt;1,$E47,1)</f>
        <v>0.75</v>
      </c>
      <c r="AG47" s="2">
        <f>+SUMIFS('isejimas is darbo'!K$5:K$77,'isejimas is darbo'!$C$5:$C$77,'paklausa ir pasiula'!$B47)*IF($E47&gt;1,$E47,1)</f>
        <v>0.75</v>
      </c>
      <c r="AH47" s="2">
        <f>+SUMIFS('isejimas is darbo'!L$5:L$77,'isejimas is darbo'!$C$5:$C$77,'paklausa ir pasiula'!$B47)*IF($E47&gt;1,$E47,1)</f>
        <v>0.75</v>
      </c>
      <c r="AI47" s="2">
        <f>+SUMIFS('isejimas is darbo'!M$5:M$77,'isejimas is darbo'!$C$5:$C$77,'paklausa ir pasiula'!$B47)*IF($E47&gt;1,$E47,1)</f>
        <v>0.75</v>
      </c>
      <c r="AJ47" s="2">
        <f>+$C47-F47-SUM($P47:P47)-SUM($Z47:Z47)</f>
        <v>-0.50413511440431669</v>
      </c>
      <c r="AK47" s="2">
        <f>+$C47-G47-SUM($P47:Q47)-SUM($Z47:AA47)</f>
        <v>-1.4722207125987552</v>
      </c>
      <c r="AL47" s="2">
        <f>+$C47-H47-SUM($P47:R47)-SUM($Z47:AB47)</f>
        <v>-2.4149229705704278</v>
      </c>
      <c r="AM47" s="2">
        <f>+$C47-I47-SUM($P47:S47)-SUM($Z47:AC47)</f>
        <v>-3.3509453259507747</v>
      </c>
      <c r="AN47" s="2">
        <f>+$C47-J47-SUM($P47:T47)-SUM($Z47:AD47)</f>
        <v>-4.2930627286690157</v>
      </c>
      <c r="AO47" s="2">
        <f>+$C47-K47-SUM($P47:U47)-SUM($Z47:AE47)</f>
        <v>-5.19127437347196</v>
      </c>
      <c r="AP47" s="2">
        <f>+$C47-L47-SUM($P47:V47)-SUM($Z47:AF47)</f>
        <v>-6.1663745768703393</v>
      </c>
      <c r="AQ47" s="2">
        <f>+$C47-M47-SUM($P47:W47)-SUM($Z47:AG47)</f>
        <v>-7.0456017515929403</v>
      </c>
      <c r="AR47" s="2">
        <f>+$C47-N47-SUM($P47:X47)-SUM($Z47:AH47)</f>
        <v>-7.9473595113383819</v>
      </c>
      <c r="AS47" s="2">
        <f>+$C47-O47-SUM($P47:Y47)-SUM($Z47:AI47)</f>
        <v>-8.9024393017593795</v>
      </c>
      <c r="AT47" s="2">
        <f>(SUMIFS('nauji absolventai I pakopa'!B$75:B$82,'nauji absolventai I pakopa'!$A$75:$A$82,'paklausa ir pasiula'!$B47)+SUMIFS('nauji absolventai rezidentura'!B$641:B$706,'nauji absolventai rezidentura'!$A$641:$A$706,'paklausa ir pasiula'!$B47))*IF($E47&gt;1,$E47,1)</f>
        <v>2.0833333333333335</v>
      </c>
      <c r="AU47" s="2">
        <f>(SUMIFS('nauji absolventai I pakopa'!C$75:C$82,'nauji absolventai I pakopa'!$A$75:$A$82,'paklausa ir pasiula'!$B47)+SUMIFS('nauji absolventai rezidentura'!C$641:C$706,'nauji absolventai rezidentura'!$A$641:$A$706,'paklausa ir pasiula'!$B47))*IF($E47&gt;1,$E47,1)</f>
        <v>1.2083333333333333</v>
      </c>
      <c r="AV47" s="2">
        <f>(SUMIFS('nauji absolventai I pakopa'!D$75:D$82,'nauji absolventai I pakopa'!$A$75:$A$82,'paklausa ir pasiula'!$B47)+SUMIFS('nauji absolventai rezidentura'!D$641:D$706,'nauji absolventai rezidentura'!$A$641:$A$706,'paklausa ir pasiula'!$B47))*IF($E47&gt;1,$E47,1)</f>
        <v>2.7916666666666665</v>
      </c>
      <c r="AW47" s="2">
        <f>(SUMIFS('nauji absolventai I pakopa'!E$75:E$82,'nauji absolventai I pakopa'!$A$75:$A$82,'paklausa ir pasiula'!$B47)+SUMIFS('nauji absolventai rezidentura'!E$641:E$706,'nauji absolventai rezidentura'!$A$641:$A$706,'paklausa ir pasiula'!$B47))*IF($E47&gt;1,$E47,1)</f>
        <v>4</v>
      </c>
      <c r="AX47" s="2">
        <f>(SUMIFS('nauji absolventai I pakopa'!F$75:F$82,'nauji absolventai I pakopa'!$A$75:$A$82,'paklausa ir pasiula'!$B47)+SUMIFS('nauji absolventai rezidentura'!F$641:F$706,'nauji absolventai rezidentura'!$A$641:$A$706,'paklausa ir pasiula'!$B47))*IF($E47&gt;1,$E47,1)</f>
        <v>1.5416666666666665</v>
      </c>
      <c r="AY47" s="2">
        <f>(SUMIFS('nauji absolventai I pakopa'!G$75:G$82,'nauji absolventai I pakopa'!$A$75:$A$82,'paklausa ir pasiula'!$B47)+SUMIFS('nauji absolventai rezidentura'!G$641:G$706,'nauji absolventai rezidentura'!$A$641:$A$706,'paklausa ir pasiula'!$B47))*IF($E47&gt;1,$E47,1)</f>
        <v>2.7916666666666665</v>
      </c>
      <c r="AZ47" s="2">
        <f>(SUMIFS('nauji absolventai I pakopa'!H$75:H$82,'nauji absolventai I pakopa'!$A$75:$A$82,'paklausa ir pasiula'!$B47)+SUMIFS('nauji absolventai rezidentura'!H$641:H$706,'nauji absolventai rezidentura'!$A$641:$A$706,'paklausa ir pasiula'!$B47))*IF($E47&gt;1,$E47,1)</f>
        <v>3.125</v>
      </c>
      <c r="BA47" s="2">
        <f>(SUMIFS('nauji absolventai I pakopa'!I$75:I$82,'nauji absolventai I pakopa'!$A$75:$A$82,'paklausa ir pasiula'!$B47)+SUMIFS('nauji absolventai rezidentura'!I$641:I$706,'nauji absolventai rezidentura'!$A$641:$A$706,'paklausa ir pasiula'!$B47))*IF($E47&gt;1,$E47,1)</f>
        <v>3.125</v>
      </c>
      <c r="BB47" s="2">
        <f>(SUMIFS('nauji absolventai I pakopa'!J$75:J$82,'nauji absolventai I pakopa'!$A$75:$A$82,'paklausa ir pasiula'!$B47)+SUMIFS('nauji absolventai rezidentura'!J$641:J$706,'nauji absolventai rezidentura'!$A$641:$A$706,'paklausa ir pasiula'!$B47))*IF($E47&gt;1,$E47,1)</f>
        <v>3.125</v>
      </c>
      <c r="BC47" s="2">
        <f>(SUMIFS('nauji absolventai I pakopa'!K$75:K$82,'nauji absolventai I pakopa'!$A$75:$A$82,'paklausa ir pasiula'!$B47)+SUMIFS('nauji absolventai rezidentura'!K$641:K$706,'nauji absolventai rezidentura'!$A$641:$A$706,'paklausa ir pasiula'!$B47))*IF($E47&gt;1,$E47,1)</f>
        <v>3.125</v>
      </c>
      <c r="BD47" s="2">
        <f>+SUMIFS('nauji (ne absol)'!C$4:C$76,'nauji (ne absol)'!$B$4:$B$76,'paklausa ir pasiula'!$B47)*IF($E47&gt;1,$E47,1)</f>
        <v>0.45833333333333331</v>
      </c>
      <c r="BE47" s="2">
        <f>+SUMIFS('nauji (ne absol)'!D$4:D$76,'nauji (ne absol)'!$B$4:$B$76,'paklausa ir pasiula'!$B47)*IF($E47&gt;1,$E47,1)</f>
        <v>0.45833333333333331</v>
      </c>
      <c r="BF47" s="2">
        <f>+SUMIFS('nauji (ne absol)'!E$4:E$76,'nauji (ne absol)'!$B$4:$B$76,'paklausa ir pasiula'!$B47)*IF($E47&gt;1,$E47,1)</f>
        <v>0.45833333333333331</v>
      </c>
      <c r="BG47" s="2">
        <f>+SUMIFS('nauji (ne absol)'!F$4:F$76,'nauji (ne absol)'!$B$4:$B$76,'paklausa ir pasiula'!$B47)*IF($E47&gt;1,$E47,1)</f>
        <v>0.45833333333333331</v>
      </c>
      <c r="BH47" s="2">
        <f>+SUMIFS('nauji (ne absol)'!G$4:G$76,'nauji (ne absol)'!$B$4:$B$76,'paklausa ir pasiula'!$B47)*IF($E47&gt;1,$E47,1)</f>
        <v>0.45833333333333331</v>
      </c>
      <c r="BI47" s="2">
        <f>+SUMIFS('nauji (ne absol)'!H$4:H$76,'nauji (ne absol)'!$B$4:$B$76,'paklausa ir pasiula'!$B47)*IF($E47&gt;1,$E47,1)</f>
        <v>0.45833333333333331</v>
      </c>
      <c r="BJ47" s="2">
        <f>+SUMIFS('nauji (ne absol)'!I$4:I$76,'nauji (ne absol)'!$B$4:$B$76,'paklausa ir pasiula'!$B47)*IF($E47&gt;1,$E47,1)</f>
        <v>0.45833333333333331</v>
      </c>
      <c r="BK47" s="2">
        <f>+SUMIFS('nauji (ne absol)'!J$4:J$76,'nauji (ne absol)'!$B$4:$B$76,'paklausa ir pasiula'!$B47)*IF($E47&gt;1,$E47,1)</f>
        <v>0.45833333333333331</v>
      </c>
      <c r="BL47" s="2">
        <f>+SUMIFS('nauji (ne absol)'!K$4:K$76,'nauji (ne absol)'!$B$4:$B$76,'paklausa ir pasiula'!$B47)*IF($E47&gt;1,$E47,1)</f>
        <v>0.45833333333333331</v>
      </c>
      <c r="BM47" s="2">
        <f>+SUMIFS('nauji (ne absol)'!L$4:L$76,'nauji (ne absol)'!$B$4:$B$76,'paklausa ir pasiula'!$B47)*IF($E47&gt;1,$E47,1)</f>
        <v>0.45833333333333331</v>
      </c>
      <c r="BN47" s="2">
        <f>+AJ47+SUM($AT47:AT47)+SUM($BD47:BD47)</f>
        <v>2.0375315522623501</v>
      </c>
      <c r="BO47" s="2">
        <f>+AK47+SUM($AT47:AU47)+SUM($BD47:BE47)</f>
        <v>2.7361126207345783</v>
      </c>
      <c r="BP47" s="2">
        <f>+AL47+SUM($AT47:AV47)+SUM($BD47:BF47)</f>
        <v>5.0434103627629057</v>
      </c>
      <c r="BQ47" s="2">
        <f>+AM47+SUM($AT47:AW47)+SUM($BD47:BG47)</f>
        <v>8.5657213407158928</v>
      </c>
      <c r="BR47" s="2">
        <f>+AN47+SUM($AT47:AX47)+SUM($BD47:BH47)</f>
        <v>9.6236039379976503</v>
      </c>
      <c r="BS47" s="2">
        <f>+AO47+SUM($AT47:AY47)+SUM($BD47:BI47)</f>
        <v>11.975392293194705</v>
      </c>
      <c r="BT47" s="2">
        <f>+AP47+SUM($AT47:AZ47)+SUM($BD47:BJ47)</f>
        <v>14.583625423129659</v>
      </c>
      <c r="BU47" s="2">
        <f>+AQ47+SUM($AT47:BA47)+SUM($BD47:BK47)</f>
        <v>17.287731581740392</v>
      </c>
      <c r="BV47" s="2">
        <f>+AR47+SUM($AT47:BB47)+SUM($BD47:BL47)</f>
        <v>19.969307155328281</v>
      </c>
      <c r="BW47" s="2">
        <f>+AS47+SUM($AT47:BC47)+SUM($BD47:BM47)</f>
        <v>22.597560698240617</v>
      </c>
    </row>
    <row r="48" spans="1:75">
      <c r="A48" t="s">
        <v>75</v>
      </c>
      <c r="B48" t="s">
        <v>42</v>
      </c>
      <c r="C48" s="2">
        <v>61.583333333333336</v>
      </c>
      <c r="D48" s="2">
        <f>+IF('realus poreikis 2020'!$D$1=1,'realus poreikis 2020'!H60,IF('realus poreikis 2020'!$D$1=2,'realus poreikis 2020'!I60,'realus poreikis 2020'!J60))*IF($E48&gt;1,E48,1)</f>
        <v>64.583333333333343</v>
      </c>
      <c r="E48" s="9">
        <f>+'darbo kruvis'!F50</f>
        <v>1</v>
      </c>
      <c r="F48" s="2">
        <f>+$D48*'pletros poreikis'!E54*IF($E48&gt;1,$E48,1)</f>
        <v>63.288095244677699</v>
      </c>
      <c r="G48" s="2">
        <f>+$D48*'pletros poreikis'!F54*IF($E48&gt;1,$E48,1)</f>
        <v>63.437316669231556</v>
      </c>
      <c r="H48" s="2">
        <f>+$D48*'pletros poreikis'!G54*IF($E48&gt;1,$E48,1)</f>
        <v>63.578960442031367</v>
      </c>
      <c r="I48" s="2">
        <f>+$D48*'pletros poreikis'!H54*IF($E48&gt;1,$E48,1)</f>
        <v>63.713026563077129</v>
      </c>
      <c r="J48" s="2">
        <f>+$D48*'pletros poreikis'!I54*IF($E48&gt;1,$E48,1)</f>
        <v>63.83951503236883</v>
      </c>
      <c r="K48" s="2">
        <f>+$D48*'pletros poreikis'!J54*IF($E48&gt;1,$E48,1)</f>
        <v>63.958425849906497</v>
      </c>
      <c r="L48" s="2">
        <f>+$D48*'pletros poreikis'!K54*IF($E48&gt;1,$E48,1)</f>
        <v>64.069759015690124</v>
      </c>
      <c r="M48" s="2">
        <f>+$D48*'pletros poreikis'!L54*IF($E48&gt;1,$E48,1)</f>
        <v>64.173514529719711</v>
      </c>
      <c r="N48" s="2">
        <f>+$D48*'pletros poreikis'!M54*IF($E48&gt;1,$E48,1)</f>
        <v>64.269692391995221</v>
      </c>
      <c r="O48" s="2">
        <f>+$D48*'pletros poreikis'!N54*IF($E48&gt;1,$E48,1)</f>
        <v>64.358292602516698</v>
      </c>
      <c r="P48" s="2">
        <f>+SUMIFS('isejimas i pensija'!D$5:D$77,'isejimas i pensija'!$C$5:$C$77,'paklausa ir pasiula'!$B48)*IF($E48&gt;1,$E48,1)</f>
        <v>1.1345160193653063</v>
      </c>
      <c r="Q48" s="2">
        <f>+SUMIFS('isejimas i pensija'!E$5:E$77,'isejimas i pensija'!$C$5:$C$77,'paklausa ir pasiula'!$B48)*IF($E48&gt;1,$E48,1)</f>
        <v>1.2178628684611918</v>
      </c>
      <c r="R48" s="2">
        <f>+SUMIFS('isejimas i pensija'!F$5:F$77,'isejimas i pensija'!$C$5:$C$77,'paklausa ir pasiula'!$B48)*IF($E48&gt;1,$E48,1)</f>
        <v>1.2106732567304048</v>
      </c>
      <c r="S48" s="2">
        <f>+SUMIFS('isejimas i pensija'!G$5:G$77,'isejimas i pensija'!$C$5:$C$77,'paklausa ir pasiula'!$B48)*IF($E48&gt;1,$E48,1)</f>
        <v>1.3386702927755998</v>
      </c>
      <c r="T48" s="2">
        <f>+SUMIFS('isejimas i pensija'!H$5:H$77,'isejimas i pensija'!$C$5:$C$77,'paklausa ir pasiula'!$B48)*IF($E48&gt;1,$E48,1)</f>
        <v>1.3945862630583767</v>
      </c>
      <c r="U48" s="2">
        <f>+SUMIFS('isejimas i pensija'!I$5:I$77,'isejimas i pensija'!$C$5:$C$77,'paklausa ir pasiula'!$B48)*IF($E48&gt;1,$E48,1)</f>
        <v>1.4843248928443113</v>
      </c>
      <c r="V48" s="2">
        <f>+SUMIFS('isejimas i pensija'!J$5:J$77,'isejimas i pensija'!$C$5:$C$77,'paklausa ir pasiula'!$B48)*IF($E48&gt;1,$E48,1)</f>
        <v>1.560890721357884</v>
      </c>
      <c r="W48" s="2">
        <f>+SUMIFS('isejimas i pensija'!K$5:K$77,'isejimas i pensija'!$C$5:$C$77,'paklausa ir pasiula'!$B48)*IF($E48&gt;1,$E48,1)</f>
        <v>1.6101409399422146</v>
      </c>
      <c r="X48" s="2">
        <f>+SUMIFS('isejimas i pensija'!L$5:L$77,'isejimas i pensija'!$C$5:$C$77,'paklausa ir pasiula'!$B48)*IF($E48&gt;1,$E48,1)</f>
        <v>1.6348090845764951</v>
      </c>
      <c r="Y48" s="2">
        <f>+SUMIFS('isejimas i pensija'!M$5:M$77,'isejimas i pensija'!$C$5:$C$77,'paklausa ir pasiula'!$B48)*IF($E48&gt;1,$E48,1)</f>
        <v>1.6103932456950909</v>
      </c>
      <c r="Z48" s="2">
        <f>+SUMIFS('isejimas is darbo'!D$5:D$77,'isejimas is darbo'!$C$5:$C$77,'paklausa ir pasiula'!$B48)*IF($E48&gt;1,$E48,1)</f>
        <v>2.25</v>
      </c>
      <c r="AA48" s="2">
        <f>+SUMIFS('isejimas is darbo'!E$5:E$77,'isejimas is darbo'!$C$5:$C$77,'paklausa ir pasiula'!$B48)*IF($E48&gt;1,$E48,1)</f>
        <v>2.25</v>
      </c>
      <c r="AB48" s="2">
        <f>+SUMIFS('isejimas is darbo'!F$5:F$77,'isejimas is darbo'!$C$5:$C$77,'paklausa ir pasiula'!$B48)*IF($E48&gt;1,$E48,1)</f>
        <v>2.25</v>
      </c>
      <c r="AC48" s="2">
        <f>+SUMIFS('isejimas is darbo'!G$5:G$77,'isejimas is darbo'!$C$5:$C$77,'paklausa ir pasiula'!$B48)*IF($E48&gt;1,$E48,1)</f>
        <v>2.25</v>
      </c>
      <c r="AD48" s="2">
        <f>+SUMIFS('isejimas is darbo'!H$5:H$77,'isejimas is darbo'!$C$5:$C$77,'paklausa ir pasiula'!$B48)*IF($E48&gt;1,$E48,1)</f>
        <v>2.25</v>
      </c>
      <c r="AE48" s="2">
        <f>+SUMIFS('isejimas is darbo'!I$5:I$77,'isejimas is darbo'!$C$5:$C$77,'paklausa ir pasiula'!$B48)*IF($E48&gt;1,$E48,1)</f>
        <v>2.25</v>
      </c>
      <c r="AF48" s="2">
        <f>+SUMIFS('isejimas is darbo'!J$5:J$77,'isejimas is darbo'!$C$5:$C$77,'paklausa ir pasiula'!$B48)*IF($E48&gt;1,$E48,1)</f>
        <v>2.25</v>
      </c>
      <c r="AG48" s="2">
        <f>+SUMIFS('isejimas is darbo'!K$5:K$77,'isejimas is darbo'!$C$5:$C$77,'paklausa ir pasiula'!$B48)*IF($E48&gt;1,$E48,1)</f>
        <v>2.25</v>
      </c>
      <c r="AH48" s="2">
        <f>+SUMIFS('isejimas is darbo'!L$5:L$77,'isejimas is darbo'!$C$5:$C$77,'paklausa ir pasiula'!$B48)*IF($E48&gt;1,$E48,1)</f>
        <v>2.25</v>
      </c>
      <c r="AI48" s="2">
        <f>+SUMIFS('isejimas is darbo'!M$5:M$77,'isejimas is darbo'!$C$5:$C$77,'paklausa ir pasiula'!$B48)*IF($E48&gt;1,$E48,1)</f>
        <v>2.25</v>
      </c>
      <c r="AJ48" s="2">
        <f>+$C48-F48-SUM($P48:P48)-SUM($Z48:Z48)</f>
        <v>-5.0892779307096694</v>
      </c>
      <c r="AK48" s="2">
        <f>+$C48-G48-SUM($P48:Q48)-SUM($Z48:AA48)</f>
        <v>-8.7063622237247191</v>
      </c>
      <c r="AL48" s="2">
        <f>+$C48-H48-SUM($P48:R48)-SUM($Z48:AB48)</f>
        <v>-12.308679253254933</v>
      </c>
      <c r="AM48" s="2">
        <f>+$C48-I48-SUM($P48:S48)-SUM($Z48:AC48)</f>
        <v>-16.031415667076296</v>
      </c>
      <c r="AN48" s="2">
        <f>+$C48-J48-SUM($P48:T48)-SUM($Z48:AD48)</f>
        <v>-19.802490399426375</v>
      </c>
      <c r="AO48" s="2">
        <f>+$C48-K48-SUM($P48:U48)-SUM($Z48:AE48)</f>
        <v>-23.655726109808352</v>
      </c>
      <c r="AP48" s="2">
        <f>+$C48-L48-SUM($P48:V48)-SUM($Z48:AF48)</f>
        <v>-27.577949996949862</v>
      </c>
      <c r="AQ48" s="2">
        <f>+$C48-M48-SUM($P48:W48)-SUM($Z48:AG48)</f>
        <v>-31.541846450921664</v>
      </c>
      <c r="AR48" s="2">
        <f>+$C48-N48-SUM($P48:X48)-SUM($Z48:AH48)</f>
        <v>-35.522833397773667</v>
      </c>
      <c r="AS48" s="2">
        <f>+$C48-O48-SUM($P48:Y48)-SUM($Z48:AI48)</f>
        <v>-39.471826853990237</v>
      </c>
      <c r="AT48" s="2">
        <f>(SUMIFS('nauji absolventai I pakopa'!B$75:B$82,'nauji absolventai I pakopa'!$A$75:$A$82,'paklausa ir pasiula'!$B48)+SUMIFS('nauji absolventai rezidentura'!B$641:B$706,'nauji absolventai rezidentura'!$A$641:$A$706,'paklausa ir pasiula'!$B48))*IF($E48&gt;1,$E48,1)</f>
        <v>3.05</v>
      </c>
      <c r="AU48" s="2">
        <f>(SUMIFS('nauji absolventai I pakopa'!C$75:C$82,'nauji absolventai I pakopa'!$A$75:$A$82,'paklausa ir pasiula'!$B48)+SUMIFS('nauji absolventai rezidentura'!C$641:C$706,'nauji absolventai rezidentura'!$A$641:$A$706,'paklausa ir pasiula'!$B48))*IF($E48&gt;1,$E48,1)</f>
        <v>3.0249999999999999</v>
      </c>
      <c r="AV48" s="2">
        <f>(SUMIFS('nauji absolventai I pakopa'!D$75:D$82,'nauji absolventai I pakopa'!$A$75:$A$82,'paklausa ir pasiula'!$B48)+SUMIFS('nauji absolventai rezidentura'!D$641:D$706,'nauji absolventai rezidentura'!$A$641:$A$706,'paklausa ir pasiula'!$B48))*IF($E48&gt;1,$E48,1)</f>
        <v>3.2583333333333333</v>
      </c>
      <c r="AW48" s="2">
        <f>(SUMIFS('nauji absolventai I pakopa'!E$75:E$82,'nauji absolventai I pakopa'!$A$75:$A$82,'paklausa ir pasiula'!$B48)+SUMIFS('nauji absolventai rezidentura'!E$641:E$706,'nauji absolventai rezidentura'!$A$641:$A$706,'paklausa ir pasiula'!$B48))*IF($E48&gt;1,$E48,1)</f>
        <v>2.1</v>
      </c>
      <c r="AX48" s="2">
        <f>(SUMIFS('nauji absolventai I pakopa'!F$75:F$82,'nauji absolventai I pakopa'!$A$75:$A$82,'paklausa ir pasiula'!$B48)+SUMIFS('nauji absolventai rezidentura'!F$641:F$706,'nauji absolventai rezidentura'!$A$641:$A$706,'paklausa ir pasiula'!$B48))*IF($E48&gt;1,$E48,1)</f>
        <v>3.7666666666666666</v>
      </c>
      <c r="AY48" s="2">
        <f>(SUMIFS('nauji absolventai I pakopa'!G$75:G$82,'nauji absolventai I pakopa'!$A$75:$A$82,'paklausa ir pasiula'!$B48)+SUMIFS('nauji absolventai rezidentura'!G$641:G$706,'nauji absolventai rezidentura'!$A$641:$A$706,'paklausa ir pasiula'!$B48))*IF($E48&gt;1,$E48,1)</f>
        <v>3.2</v>
      </c>
      <c r="AZ48" s="2">
        <f>(SUMIFS('nauji absolventai I pakopa'!H$75:H$82,'nauji absolventai I pakopa'!$A$75:$A$82,'paklausa ir pasiula'!$B48)+SUMIFS('nauji absolventai rezidentura'!H$641:H$706,'nauji absolventai rezidentura'!$A$641:$A$706,'paklausa ir pasiula'!$B48))*IF($E48&gt;1,$E48,1)</f>
        <v>3.2</v>
      </c>
      <c r="BA48" s="2">
        <f>(SUMIFS('nauji absolventai I pakopa'!I$75:I$82,'nauji absolventai I pakopa'!$A$75:$A$82,'paklausa ir pasiula'!$B48)+SUMIFS('nauji absolventai rezidentura'!I$641:I$706,'nauji absolventai rezidentura'!$A$641:$A$706,'paklausa ir pasiula'!$B48))*IF($E48&gt;1,$E48,1)</f>
        <v>3.2</v>
      </c>
      <c r="BB48" s="2">
        <f>(SUMIFS('nauji absolventai I pakopa'!J$75:J$82,'nauji absolventai I pakopa'!$A$75:$A$82,'paklausa ir pasiula'!$B48)+SUMIFS('nauji absolventai rezidentura'!J$641:J$706,'nauji absolventai rezidentura'!$A$641:$A$706,'paklausa ir pasiula'!$B48))*IF($E48&gt;1,$E48,1)</f>
        <v>3.2</v>
      </c>
      <c r="BC48" s="2">
        <f>(SUMIFS('nauji absolventai I pakopa'!K$75:K$82,'nauji absolventai I pakopa'!$A$75:$A$82,'paklausa ir pasiula'!$B48)+SUMIFS('nauji absolventai rezidentura'!K$641:K$706,'nauji absolventai rezidentura'!$A$641:$A$706,'paklausa ir pasiula'!$B48))*IF($E48&gt;1,$E48,1)</f>
        <v>3.2</v>
      </c>
      <c r="BD48" s="2">
        <f>+SUMIFS('nauji (ne absol)'!C$4:C$76,'nauji (ne absol)'!$B$4:$B$76,'paklausa ir pasiula'!$B48)*IF($E48&gt;1,$E48,1)</f>
        <v>1.2500000000000002</v>
      </c>
      <c r="BE48" s="2">
        <f>+SUMIFS('nauji (ne absol)'!D$4:D$76,'nauji (ne absol)'!$B$4:$B$76,'paklausa ir pasiula'!$B48)*IF($E48&gt;1,$E48,1)</f>
        <v>1.2500000000000002</v>
      </c>
      <c r="BF48" s="2">
        <f>+SUMIFS('nauji (ne absol)'!E$4:E$76,'nauji (ne absol)'!$B$4:$B$76,'paklausa ir pasiula'!$B48)*IF($E48&gt;1,$E48,1)</f>
        <v>1.2500000000000002</v>
      </c>
      <c r="BG48" s="2">
        <f>+SUMIFS('nauji (ne absol)'!F$4:F$76,'nauji (ne absol)'!$B$4:$B$76,'paklausa ir pasiula'!$B48)*IF($E48&gt;1,$E48,1)</f>
        <v>1.2500000000000002</v>
      </c>
      <c r="BH48" s="2">
        <f>+SUMIFS('nauji (ne absol)'!G$4:G$76,'nauji (ne absol)'!$B$4:$B$76,'paklausa ir pasiula'!$B48)*IF($E48&gt;1,$E48,1)</f>
        <v>1.2500000000000002</v>
      </c>
      <c r="BI48" s="2">
        <f>+SUMIFS('nauji (ne absol)'!H$4:H$76,'nauji (ne absol)'!$B$4:$B$76,'paklausa ir pasiula'!$B48)*IF($E48&gt;1,$E48,1)</f>
        <v>1.2500000000000002</v>
      </c>
      <c r="BJ48" s="2">
        <f>+SUMIFS('nauji (ne absol)'!I$4:I$76,'nauji (ne absol)'!$B$4:$B$76,'paklausa ir pasiula'!$B48)*IF($E48&gt;1,$E48,1)</f>
        <v>1.2500000000000002</v>
      </c>
      <c r="BK48" s="2">
        <f>+SUMIFS('nauji (ne absol)'!J$4:J$76,'nauji (ne absol)'!$B$4:$B$76,'paklausa ir pasiula'!$B48)*IF($E48&gt;1,$E48,1)</f>
        <v>1.2500000000000002</v>
      </c>
      <c r="BL48" s="2">
        <f>+SUMIFS('nauji (ne absol)'!K$4:K$76,'nauji (ne absol)'!$B$4:$B$76,'paklausa ir pasiula'!$B48)*IF($E48&gt;1,$E48,1)</f>
        <v>1.2500000000000002</v>
      </c>
      <c r="BM48" s="2">
        <f>+SUMIFS('nauji (ne absol)'!L$4:L$76,'nauji (ne absol)'!$B$4:$B$76,'paklausa ir pasiula'!$B48)*IF($E48&gt;1,$E48,1)</f>
        <v>1.2500000000000002</v>
      </c>
      <c r="BN48" s="2">
        <f>+AJ48+SUM($AT48:AT48)+SUM($BD48:BD48)</f>
        <v>-0.78927793070966934</v>
      </c>
      <c r="BO48" s="2">
        <f>+AK48+SUM($AT48:AU48)+SUM($BD48:BE48)</f>
        <v>-0.1313622237247194</v>
      </c>
      <c r="BP48" s="2">
        <f>+AL48+SUM($AT48:AV48)+SUM($BD48:BF48)</f>
        <v>0.77465408007839986</v>
      </c>
      <c r="BQ48" s="2">
        <f>+AM48+SUM($AT48:AW48)+SUM($BD48:BG48)</f>
        <v>0.40191766625703718</v>
      </c>
      <c r="BR48" s="2">
        <f>+AN48+SUM($AT48:AX48)+SUM($BD48:BH48)</f>
        <v>1.6475096005736249</v>
      </c>
      <c r="BS48" s="2">
        <f>+AO48+SUM($AT48:AY48)+SUM($BD48:BI48)</f>
        <v>2.2442738901916472</v>
      </c>
      <c r="BT48" s="2">
        <f>+AP48+SUM($AT48:AZ48)+SUM($BD48:BJ48)</f>
        <v>2.772050003050138</v>
      </c>
      <c r="BU48" s="2">
        <f>+AQ48+SUM($AT48:BA48)+SUM($BD48:BK48)</f>
        <v>3.2581535490783349</v>
      </c>
      <c r="BV48" s="2">
        <f>+AR48+SUM($AT48:BB48)+SUM($BD48:BL48)</f>
        <v>3.7271666022263314</v>
      </c>
      <c r="BW48" s="2">
        <f>+AS48+SUM($AT48:BC48)+SUM($BD48:BM48)</f>
        <v>4.2281731460097607</v>
      </c>
    </row>
    <row r="49" spans="1:75">
      <c r="A49" t="s">
        <v>75</v>
      </c>
      <c r="B49" t="s">
        <v>40</v>
      </c>
      <c r="C49" s="2">
        <v>89</v>
      </c>
      <c r="D49" s="2">
        <f>+IF('realus poreikis 2020'!$D$1=1,'realus poreikis 2020'!H61,IF('realus poreikis 2020'!$D$1=2,'realus poreikis 2020'!I61,'realus poreikis 2020'!J61))*IF($E49&gt;1,E49,1)</f>
        <v>89</v>
      </c>
      <c r="E49" s="9">
        <f>+'darbo kruvis'!F51</f>
        <v>1</v>
      </c>
      <c r="F49" s="2">
        <f>+$D49*'pletros poreikis'!E55*IF($E49&gt;1,$E49,1)</f>
        <v>87.443149596996065</v>
      </c>
      <c r="G49" s="2">
        <f>+$D49*'pletros poreikis'!F55*IF($E49&gt;1,$E49,1)</f>
        <v>87.727559125425628</v>
      </c>
      <c r="H49" s="2">
        <f>+$D49*'pletros poreikis'!G55*IF($E49&gt;1,$E49,1)</f>
        <v>88.00290067547499</v>
      </c>
      <c r="I49" s="2">
        <f>+$D49*'pletros poreikis'!H55*IF($E49&gt;1,$E49,1)</f>
        <v>88.269174247144136</v>
      </c>
      <c r="J49" s="2">
        <f>+$D49*'pletros poreikis'!I55*IF($E49&gt;1,$E49,1)</f>
        <v>88.526379840433066</v>
      </c>
      <c r="K49" s="2">
        <f>+$D49*'pletros poreikis'!J55*IF($E49&gt;1,$E49,1)</f>
        <v>88.774517455341808</v>
      </c>
      <c r="L49" s="2">
        <f>+$D49*'pletros poreikis'!K55*IF($E49&gt;1,$E49,1)</f>
        <v>89.013587091870349</v>
      </c>
      <c r="M49" s="2">
        <f>+$D49*'pletros poreikis'!L55*IF($E49&gt;1,$E49,1)</f>
        <v>89.243588750018688</v>
      </c>
      <c r="N49" s="2">
        <f>+$D49*'pletros poreikis'!M55*IF($E49&gt;1,$E49,1)</f>
        <v>89.464522429786783</v>
      </c>
      <c r="O49" s="2">
        <f>+$D49*'pletros poreikis'!N55*IF($E49&gt;1,$E49,1)</f>
        <v>89.676388131174704</v>
      </c>
      <c r="P49" s="2">
        <f>+SUMIFS('isejimas i pensija'!D$5:D$77,'isejimas i pensija'!$C$5:$C$77,'paklausa ir pasiula'!$B49)*IF($E49&gt;1,$E49,1)</f>
        <v>1.3449912962032633</v>
      </c>
      <c r="Q49" s="2">
        <f>+SUMIFS('isejimas i pensija'!E$5:E$77,'isejimas i pensija'!$C$5:$C$77,'paklausa ir pasiula'!$B49)*IF($E49&gt;1,$E49,1)</f>
        <v>1.5529277993729105</v>
      </c>
      <c r="R49" s="2">
        <f>+SUMIFS('isejimas i pensija'!F$5:F$77,'isejimas i pensija'!$C$5:$C$77,'paklausa ir pasiula'!$B49)*IF($E49&gt;1,$E49,1)</f>
        <v>1.7782604003449887</v>
      </c>
      <c r="S49" s="2">
        <f>+SUMIFS('isejimas i pensija'!G$5:G$77,'isejimas i pensija'!$C$5:$C$77,'paklausa ir pasiula'!$B49)*IF($E49&gt;1,$E49,1)</f>
        <v>1.5311134669907354</v>
      </c>
      <c r="T49" s="2">
        <f>+SUMIFS('isejimas i pensija'!H$5:H$77,'isejimas i pensija'!$C$5:$C$77,'paklausa ir pasiula'!$B49)*IF($E49&gt;1,$E49,1)</f>
        <v>1.8252234280356938</v>
      </c>
      <c r="U49" s="2">
        <f>+SUMIFS('isejimas i pensija'!I$5:I$77,'isejimas i pensija'!$C$5:$C$77,'paklausa ir pasiula'!$B49)*IF($E49&gt;1,$E49,1)</f>
        <v>1.7294603716095978</v>
      </c>
      <c r="V49" s="2">
        <f>+SUMIFS('isejimas i pensija'!J$5:J$77,'isejimas i pensija'!$C$5:$C$77,'paklausa ir pasiula'!$B49)*IF($E49&gt;1,$E49,1)</f>
        <v>1.6645889759942096</v>
      </c>
      <c r="W49" s="2">
        <f>+SUMIFS('isejimas i pensija'!K$5:K$77,'isejimas i pensija'!$C$5:$C$77,'paklausa ir pasiula'!$B49)*IF($E49&gt;1,$E49,1)</f>
        <v>1.7840392324419048</v>
      </c>
      <c r="X49" s="2">
        <f>+SUMIFS('isejimas i pensija'!L$5:L$77,'isejimas i pensija'!$C$5:$C$77,'paklausa ir pasiula'!$B49)*IF($E49&gt;1,$E49,1)</f>
        <v>1.7892390598329528</v>
      </c>
      <c r="Y49" s="2">
        <f>+SUMIFS('isejimas i pensija'!M$5:M$77,'isejimas i pensija'!$C$5:$C$77,'paklausa ir pasiula'!$B49)*IF($E49&gt;1,$E49,1)</f>
        <v>2.1920144319691377</v>
      </c>
      <c r="Z49" s="2">
        <f>+SUMIFS('isejimas is darbo'!D$5:D$77,'isejimas is darbo'!$C$5:$C$77,'paklausa ir pasiula'!$B49)*IF($E49&gt;1,$E49,1)</f>
        <v>3.375</v>
      </c>
      <c r="AA49" s="2">
        <f>+SUMIFS('isejimas is darbo'!E$5:E$77,'isejimas is darbo'!$C$5:$C$77,'paklausa ir pasiula'!$B49)*IF($E49&gt;1,$E49,1)</f>
        <v>3.375</v>
      </c>
      <c r="AB49" s="2">
        <f>+SUMIFS('isejimas is darbo'!F$5:F$77,'isejimas is darbo'!$C$5:$C$77,'paklausa ir pasiula'!$B49)*IF($E49&gt;1,$E49,1)</f>
        <v>3.375</v>
      </c>
      <c r="AC49" s="2">
        <f>+SUMIFS('isejimas is darbo'!G$5:G$77,'isejimas is darbo'!$C$5:$C$77,'paklausa ir pasiula'!$B49)*IF($E49&gt;1,$E49,1)</f>
        <v>3.375</v>
      </c>
      <c r="AD49" s="2">
        <f>+SUMIFS('isejimas is darbo'!H$5:H$77,'isejimas is darbo'!$C$5:$C$77,'paklausa ir pasiula'!$B49)*IF($E49&gt;1,$E49,1)</f>
        <v>3.375</v>
      </c>
      <c r="AE49" s="2">
        <f>+SUMIFS('isejimas is darbo'!I$5:I$77,'isejimas is darbo'!$C$5:$C$77,'paklausa ir pasiula'!$B49)*IF($E49&gt;1,$E49,1)</f>
        <v>3.375</v>
      </c>
      <c r="AF49" s="2">
        <f>+SUMIFS('isejimas is darbo'!J$5:J$77,'isejimas is darbo'!$C$5:$C$77,'paklausa ir pasiula'!$B49)*IF($E49&gt;1,$E49,1)</f>
        <v>3.375</v>
      </c>
      <c r="AG49" s="2">
        <f>+SUMIFS('isejimas is darbo'!K$5:K$77,'isejimas is darbo'!$C$5:$C$77,'paklausa ir pasiula'!$B49)*IF($E49&gt;1,$E49,1)</f>
        <v>3.375</v>
      </c>
      <c r="AH49" s="2">
        <f>+SUMIFS('isejimas is darbo'!L$5:L$77,'isejimas is darbo'!$C$5:$C$77,'paklausa ir pasiula'!$B49)*IF($E49&gt;1,$E49,1)</f>
        <v>3.375</v>
      </c>
      <c r="AI49" s="2">
        <f>+SUMIFS('isejimas is darbo'!M$5:M$77,'isejimas is darbo'!$C$5:$C$77,'paklausa ir pasiula'!$B49)*IF($E49&gt;1,$E49,1)</f>
        <v>3.375</v>
      </c>
      <c r="AJ49" s="2">
        <f>+$C49-F49-SUM($P49:P49)-SUM($Z49:Z49)</f>
        <v>-3.1631408931993281</v>
      </c>
      <c r="AK49" s="2">
        <f>+$C49-G49-SUM($P49:Q49)-SUM($Z49:AA49)</f>
        <v>-8.3754782210018028</v>
      </c>
      <c r="AL49" s="2">
        <f>+$C49-H49-SUM($P49:R49)-SUM($Z49:AB49)</f>
        <v>-13.804080171396151</v>
      </c>
      <c r="AM49" s="2">
        <f>+$C49-I49-SUM($P49:S49)-SUM($Z49:AC49)</f>
        <v>-18.976467210056033</v>
      </c>
      <c r="AN49" s="2">
        <f>+$C49-J49-SUM($P49:T49)-SUM($Z49:AD49)</f>
        <v>-24.433896231380658</v>
      </c>
      <c r="AO49" s="2">
        <f>+$C49-K49-SUM($P49:U49)-SUM($Z49:AE49)</f>
        <v>-29.786494217898998</v>
      </c>
      <c r="AP49" s="2">
        <f>+$C49-L49-SUM($P49:V49)-SUM($Z49:AF49)</f>
        <v>-35.065152830421752</v>
      </c>
      <c r="AQ49" s="2">
        <f>+$C49-M49-SUM($P49:W49)-SUM($Z49:AG49)</f>
        <v>-40.45419372101199</v>
      </c>
      <c r="AR49" s="2">
        <f>+$C49-N49-SUM($P49:X49)-SUM($Z49:AH49)</f>
        <v>-45.839366460613043</v>
      </c>
      <c r="AS49" s="2">
        <f>+$C49-O49-SUM($P49:Y49)-SUM($Z49:AI49)</f>
        <v>-51.618246593970099</v>
      </c>
      <c r="AT49" s="2">
        <f>(SUMIFS('nauji absolventai I pakopa'!B$75:B$82,'nauji absolventai I pakopa'!$A$75:$A$82,'paklausa ir pasiula'!$B49)+SUMIFS('nauji absolventai rezidentura'!B$641:B$706,'nauji absolventai rezidentura'!$A$641:$A$706,'paklausa ir pasiula'!$B49))*IF($E49&gt;1,$E49,1)</f>
        <v>2.0499999999999998</v>
      </c>
      <c r="AU49" s="2">
        <f>(SUMIFS('nauji absolventai I pakopa'!C$75:C$82,'nauji absolventai I pakopa'!$A$75:$A$82,'paklausa ir pasiula'!$B49)+SUMIFS('nauji absolventai rezidentura'!C$641:C$706,'nauji absolventai rezidentura'!$A$641:$A$706,'paklausa ir pasiula'!$B49))*IF($E49&gt;1,$E49,1)</f>
        <v>3.1666666666666665</v>
      </c>
      <c r="AV49" s="2">
        <f>(SUMIFS('nauji absolventai I pakopa'!D$75:D$82,'nauji absolventai I pakopa'!$A$75:$A$82,'paklausa ir pasiula'!$B49)+SUMIFS('nauji absolventai rezidentura'!D$641:D$706,'nauji absolventai rezidentura'!$A$641:$A$706,'paklausa ir pasiula'!$B49))*IF($E49&gt;1,$E49,1)</f>
        <v>2.0499999999999998</v>
      </c>
      <c r="AW49" s="2">
        <f>(SUMIFS('nauji absolventai I pakopa'!E$75:E$82,'nauji absolventai I pakopa'!$A$75:$A$82,'paklausa ir pasiula'!$B49)+SUMIFS('nauji absolventai rezidentura'!E$641:E$706,'nauji absolventai rezidentura'!$A$641:$A$706,'paklausa ir pasiula'!$B49))*IF($E49&gt;1,$E49,1)</f>
        <v>2.1166666666666667</v>
      </c>
      <c r="AX49" s="2">
        <f>(SUMIFS('nauji absolventai I pakopa'!F$75:F$82,'nauji absolventai I pakopa'!$A$75:$A$82,'paklausa ir pasiula'!$B49)+SUMIFS('nauji absolventai rezidentura'!F$641:F$706,'nauji absolventai rezidentura'!$A$641:$A$706,'paklausa ir pasiula'!$B49))*IF($E49&gt;1,$E49,1)</f>
        <v>1.6166666666666667</v>
      </c>
      <c r="AY49" s="2">
        <f>(SUMIFS('nauji absolventai I pakopa'!G$75:G$82,'nauji absolventai I pakopa'!$A$75:$A$82,'paklausa ir pasiula'!$B49)+SUMIFS('nauji absolventai rezidentura'!G$641:G$706,'nauji absolventai rezidentura'!$A$641:$A$706,'paklausa ir pasiula'!$B49))*IF($E49&gt;1,$E49,1)</f>
        <v>1.3666666666666667</v>
      </c>
      <c r="AZ49" s="2">
        <f>(SUMIFS('nauji absolventai I pakopa'!H$75:H$82,'nauji absolventai I pakopa'!$A$75:$A$82,'paklausa ir pasiula'!$B49)+SUMIFS('nauji absolventai rezidentura'!H$641:H$706,'nauji absolventai rezidentura'!$A$641:$A$706,'paklausa ir pasiula'!$B49))*IF($E49&gt;1,$E49,1)</f>
        <v>1.3666666666666667</v>
      </c>
      <c r="BA49" s="2">
        <f>(SUMIFS('nauji absolventai I pakopa'!I$75:I$82,'nauji absolventai I pakopa'!$A$75:$A$82,'paklausa ir pasiula'!$B49)+SUMIFS('nauji absolventai rezidentura'!I$641:I$706,'nauji absolventai rezidentura'!$A$641:$A$706,'paklausa ir pasiula'!$B49))*IF($E49&gt;1,$E49,1)</f>
        <v>1.3666666666666667</v>
      </c>
      <c r="BB49" s="2">
        <f>(SUMIFS('nauji absolventai I pakopa'!J$75:J$82,'nauji absolventai I pakopa'!$A$75:$A$82,'paklausa ir pasiula'!$B49)+SUMIFS('nauji absolventai rezidentura'!J$641:J$706,'nauji absolventai rezidentura'!$A$641:$A$706,'paklausa ir pasiula'!$B49))*IF($E49&gt;1,$E49,1)</f>
        <v>1.3666666666666667</v>
      </c>
      <c r="BC49" s="2">
        <f>(SUMIFS('nauji absolventai I pakopa'!K$75:K$82,'nauji absolventai I pakopa'!$A$75:$A$82,'paklausa ir pasiula'!$B49)+SUMIFS('nauji absolventai rezidentura'!K$641:K$706,'nauji absolventai rezidentura'!$A$641:$A$706,'paklausa ir pasiula'!$B49))*IF($E49&gt;1,$E49,1)</f>
        <v>1.3666666666666667</v>
      </c>
      <c r="BD49" s="2">
        <f>+SUMIFS('nauji (ne absol)'!C$4:C$76,'nauji (ne absol)'!$B$4:$B$76,'paklausa ir pasiula'!$B49)*IF($E49&gt;1,$E49,1)</f>
        <v>5.125</v>
      </c>
      <c r="BE49" s="2">
        <f>+SUMIFS('nauji (ne absol)'!D$4:D$76,'nauji (ne absol)'!$B$4:$B$76,'paklausa ir pasiula'!$B49)*IF($E49&gt;1,$E49,1)</f>
        <v>5.125</v>
      </c>
      <c r="BF49" s="2">
        <f>+SUMIFS('nauji (ne absol)'!E$4:E$76,'nauji (ne absol)'!$B$4:$B$76,'paklausa ir pasiula'!$B49)*IF($E49&gt;1,$E49,1)</f>
        <v>5.125</v>
      </c>
      <c r="BG49" s="2">
        <f>+SUMIFS('nauji (ne absol)'!F$4:F$76,'nauji (ne absol)'!$B$4:$B$76,'paklausa ir pasiula'!$B49)*IF($E49&gt;1,$E49,1)</f>
        <v>5.125</v>
      </c>
      <c r="BH49" s="2">
        <f>+SUMIFS('nauji (ne absol)'!G$4:G$76,'nauji (ne absol)'!$B$4:$B$76,'paklausa ir pasiula'!$B49)*IF($E49&gt;1,$E49,1)</f>
        <v>5.125</v>
      </c>
      <c r="BI49" s="2">
        <f>+SUMIFS('nauji (ne absol)'!H$4:H$76,'nauji (ne absol)'!$B$4:$B$76,'paklausa ir pasiula'!$B49)*IF($E49&gt;1,$E49,1)</f>
        <v>5.125</v>
      </c>
      <c r="BJ49" s="2">
        <f>+SUMIFS('nauji (ne absol)'!I$4:I$76,'nauji (ne absol)'!$B$4:$B$76,'paklausa ir pasiula'!$B49)*IF($E49&gt;1,$E49,1)</f>
        <v>5.125</v>
      </c>
      <c r="BK49" s="2">
        <f>+SUMIFS('nauji (ne absol)'!J$4:J$76,'nauji (ne absol)'!$B$4:$B$76,'paklausa ir pasiula'!$B49)*IF($E49&gt;1,$E49,1)</f>
        <v>5.125</v>
      </c>
      <c r="BL49" s="2">
        <f>+SUMIFS('nauji (ne absol)'!K$4:K$76,'nauji (ne absol)'!$B$4:$B$76,'paklausa ir pasiula'!$B49)*IF($E49&gt;1,$E49,1)</f>
        <v>5.125</v>
      </c>
      <c r="BM49" s="2">
        <f>+SUMIFS('nauji (ne absol)'!L$4:L$76,'nauji (ne absol)'!$B$4:$B$76,'paklausa ir pasiula'!$B49)*IF($E49&gt;1,$E49,1)</f>
        <v>5.125</v>
      </c>
      <c r="BN49" s="2">
        <f>+AJ49+SUM($AT49:AT49)+SUM($BD49:BD49)</f>
        <v>4.0118591068006717</v>
      </c>
      <c r="BO49" s="2">
        <f>+AK49+SUM($AT49:AU49)+SUM($BD49:BE49)</f>
        <v>7.0911884456648639</v>
      </c>
      <c r="BP49" s="2">
        <f>+AL49+SUM($AT49:AV49)+SUM($BD49:BF49)</f>
        <v>8.8375864952705143</v>
      </c>
      <c r="BQ49" s="2">
        <f>+AM49+SUM($AT49:AW49)+SUM($BD49:BG49)</f>
        <v>10.9068661232773</v>
      </c>
      <c r="BR49" s="2">
        <f>+AN49+SUM($AT49:AX49)+SUM($BD49:BH49)</f>
        <v>12.191103768619342</v>
      </c>
      <c r="BS49" s="2">
        <f>+AO49+SUM($AT49:AY49)+SUM($BD49:BI49)</f>
        <v>13.330172448767669</v>
      </c>
      <c r="BT49" s="2">
        <f>+AP49+SUM($AT49:AZ49)+SUM($BD49:BJ49)</f>
        <v>14.543180502911582</v>
      </c>
      <c r="BU49" s="2">
        <f>+AQ49+SUM($AT49:BA49)+SUM($BD49:BK49)</f>
        <v>15.645806278988012</v>
      </c>
      <c r="BV49" s="2">
        <f>+AR49+SUM($AT49:BB49)+SUM($BD49:BL49)</f>
        <v>16.752300206053626</v>
      </c>
      <c r="BW49" s="2">
        <f>+AS49+SUM($AT49:BC49)+SUM($BD49:BM49)</f>
        <v>17.465086739363237</v>
      </c>
    </row>
    <row r="50" spans="1:75">
      <c r="A50" t="s">
        <v>75</v>
      </c>
      <c r="B50" s="45" t="s">
        <v>68</v>
      </c>
      <c r="C50" s="2">
        <v>2547.4166666666679</v>
      </c>
      <c r="D50" s="2">
        <f>+IF('realus poreikis 2020'!$D$1=1,'realus poreikis 2020'!H62,IF('realus poreikis 2020'!$D$1=2,'realus poreikis 2020'!I62,'realus poreikis 2020'!J62))*IF($E50&gt;1,E50,1)</f>
        <v>2571.4166666666679</v>
      </c>
      <c r="E50" s="9">
        <f>+'darbo kruvis'!F52</f>
        <v>1</v>
      </c>
      <c r="F50" s="2">
        <f>+$D50*'pletros poreikis'!E56*IF($E50&gt;1,$E50,1)</f>
        <v>2519.8461354387359</v>
      </c>
      <c r="G50" s="2">
        <f>+$D50*'pletros poreikis'!F56*IF($E50&gt;1,$E50,1)</f>
        <v>2525.7874586612629</v>
      </c>
      <c r="H50" s="2">
        <f>+$D50*'pletros poreikis'!G56*IF($E50&gt;1,$E50,1)</f>
        <v>2531.4270740125967</v>
      </c>
      <c r="I50" s="2">
        <f>+$D50*'pletros poreikis'!H56*IF($E50&gt;1,$E50,1)</f>
        <v>2536.7649814927377</v>
      </c>
      <c r="J50" s="2">
        <f>+$D50*'pletros poreikis'!I56*IF($E50&gt;1,$E50,1)</f>
        <v>2541.8011811016845</v>
      </c>
      <c r="K50" s="2">
        <f>+$D50*'pletros poreikis'!J56*IF($E50&gt;1,$E50,1)</f>
        <v>2546.5356728394395</v>
      </c>
      <c r="L50" s="2">
        <f>+$D50*'pletros poreikis'!K56*IF($E50&gt;1,$E50,1)</f>
        <v>2550.9684567060012</v>
      </c>
      <c r="M50" s="2">
        <f>+$D50*'pletros poreikis'!L56*IF($E50&gt;1,$E50,1)</f>
        <v>2555.0995327013698</v>
      </c>
      <c r="N50" s="2">
        <f>+$D50*'pletros poreikis'!M56*IF($E50&gt;1,$E50,1)</f>
        <v>2558.9289008255446</v>
      </c>
      <c r="O50" s="2">
        <f>+$D50*'pletros poreikis'!N56*IF($E50&gt;1,$E50,1)</f>
        <v>2562.4565610785271</v>
      </c>
      <c r="P50" s="59" t="s">
        <v>166</v>
      </c>
      <c r="Q50" s="59" t="s">
        <v>166</v>
      </c>
      <c r="R50" s="59" t="s">
        <v>166</v>
      </c>
      <c r="S50" s="59" t="s">
        <v>166</v>
      </c>
      <c r="T50" s="59" t="s">
        <v>166</v>
      </c>
      <c r="U50" s="59" t="s">
        <v>166</v>
      </c>
      <c r="V50" s="59" t="s">
        <v>166</v>
      </c>
      <c r="W50" s="59" t="s">
        <v>166</v>
      </c>
      <c r="X50" s="59" t="s">
        <v>166</v>
      </c>
      <c r="Y50" s="59" t="s">
        <v>166</v>
      </c>
      <c r="Z50" s="59" t="s">
        <v>166</v>
      </c>
      <c r="AA50" s="59" t="s">
        <v>166</v>
      </c>
      <c r="AB50" s="59" t="s">
        <v>166</v>
      </c>
      <c r="AC50" s="59" t="s">
        <v>166</v>
      </c>
      <c r="AD50" s="59" t="s">
        <v>166</v>
      </c>
      <c r="AE50" s="59" t="s">
        <v>166</v>
      </c>
      <c r="AF50" s="59" t="s">
        <v>166</v>
      </c>
      <c r="AG50" s="59" t="s">
        <v>166</v>
      </c>
      <c r="AH50" s="59" t="s">
        <v>166</v>
      </c>
      <c r="AI50" s="59" t="s">
        <v>166</v>
      </c>
      <c r="AJ50" s="59" t="s">
        <v>166</v>
      </c>
      <c r="AK50" s="59" t="s">
        <v>166</v>
      </c>
      <c r="AL50" s="59" t="s">
        <v>166</v>
      </c>
      <c r="AM50" s="59" t="s">
        <v>166</v>
      </c>
      <c r="AN50" s="59" t="s">
        <v>166</v>
      </c>
      <c r="AO50" s="59" t="s">
        <v>166</v>
      </c>
      <c r="AP50" s="59" t="s">
        <v>166</v>
      </c>
      <c r="AQ50" s="59" t="s">
        <v>166</v>
      </c>
      <c r="AR50" s="59" t="s">
        <v>166</v>
      </c>
      <c r="AS50" s="59" t="s">
        <v>166</v>
      </c>
      <c r="AT50" s="59" t="s">
        <v>166</v>
      </c>
      <c r="AU50" s="59" t="s">
        <v>166</v>
      </c>
      <c r="AV50" s="59" t="s">
        <v>166</v>
      </c>
      <c r="AW50" s="59" t="s">
        <v>166</v>
      </c>
      <c r="AX50" s="59" t="s">
        <v>166</v>
      </c>
      <c r="AY50" s="59" t="s">
        <v>166</v>
      </c>
      <c r="AZ50" s="59" t="s">
        <v>166</v>
      </c>
      <c r="BA50" s="59" t="s">
        <v>166</v>
      </c>
      <c r="BB50" s="59" t="s">
        <v>166</v>
      </c>
      <c r="BC50" s="59" t="s">
        <v>166</v>
      </c>
      <c r="BD50" s="59" t="s">
        <v>166</v>
      </c>
      <c r="BE50" s="59" t="s">
        <v>166</v>
      </c>
      <c r="BF50" s="59" t="s">
        <v>166</v>
      </c>
      <c r="BG50" s="59" t="s">
        <v>166</v>
      </c>
      <c r="BH50" s="59" t="s">
        <v>166</v>
      </c>
      <c r="BI50" s="59" t="s">
        <v>166</v>
      </c>
      <c r="BJ50" s="59" t="s">
        <v>166</v>
      </c>
      <c r="BK50" s="59" t="s">
        <v>166</v>
      </c>
      <c r="BL50" s="59" t="s">
        <v>166</v>
      </c>
      <c r="BM50" s="59" t="s">
        <v>166</v>
      </c>
      <c r="BN50" s="59" t="s">
        <v>166</v>
      </c>
      <c r="BO50" s="59" t="s">
        <v>166</v>
      </c>
      <c r="BP50" s="59" t="s">
        <v>166</v>
      </c>
      <c r="BQ50" s="59" t="s">
        <v>166</v>
      </c>
      <c r="BR50" s="59" t="s">
        <v>166</v>
      </c>
      <c r="BS50" s="59" t="s">
        <v>166</v>
      </c>
      <c r="BT50" s="59" t="s">
        <v>166</v>
      </c>
      <c r="BU50" s="59" t="s">
        <v>166</v>
      </c>
      <c r="BV50" s="59" t="s">
        <v>166</v>
      </c>
      <c r="BW50" s="59" t="s">
        <v>166</v>
      </c>
    </row>
    <row r="51" spans="1:75">
      <c r="A51" t="s">
        <v>75</v>
      </c>
      <c r="B51" t="s">
        <v>60</v>
      </c>
      <c r="C51" s="2">
        <v>56.166666666666671</v>
      </c>
      <c r="D51" s="2">
        <f>+IF('realus poreikis 2020'!$D$1=1,'realus poreikis 2020'!H63,IF('realus poreikis 2020'!$D$1=2,'realus poreikis 2020'!I63,'realus poreikis 2020'!J63))*IF($E51&gt;1,E51,1)</f>
        <v>56.166666666666671</v>
      </c>
      <c r="E51" s="9">
        <f>+'darbo kruvis'!F53</f>
        <v>1</v>
      </c>
      <c r="F51" s="2">
        <f>+$D51*'pletros poreikis'!E57*IF($E51&gt;1,$E51,1)</f>
        <v>55.040227348274534</v>
      </c>
      <c r="G51" s="2">
        <f>+$D51*'pletros poreikis'!F57*IF($E51&gt;1,$E51,1)</f>
        <v>55.170001851692987</v>
      </c>
      <c r="H51" s="2">
        <f>+$D51*'pletros poreikis'!G57*IF($E51&gt;1,$E51,1)</f>
        <v>55.293186242489213</v>
      </c>
      <c r="I51" s="2">
        <f>+$D51*'pletros poreikis'!H57*IF($E51&gt;1,$E51,1)</f>
        <v>55.409780520663205</v>
      </c>
      <c r="J51" s="2">
        <f>+$D51*'pletros poreikis'!I57*IF($E51&gt;1,$E51,1)</f>
        <v>55.519784686214955</v>
      </c>
      <c r="K51" s="2">
        <f>+$D51*'pletros poreikis'!J57*IF($E51&gt;1,$E51,1)</f>
        <v>55.623198739144485</v>
      </c>
      <c r="L51" s="2">
        <f>+$D51*'pletros poreikis'!K57*IF($E51&gt;1,$E51,1)</f>
        <v>55.720022679451802</v>
      </c>
      <c r="M51" s="2">
        <f>+$D51*'pletros poreikis'!L57*IF($E51&gt;1,$E51,1)</f>
        <v>55.810256507136877</v>
      </c>
      <c r="N51" s="2">
        <f>+$D51*'pletros poreikis'!M57*IF($E51&gt;1,$E51,1)</f>
        <v>55.893900222199711</v>
      </c>
      <c r="O51" s="2">
        <f>+$D51*'pletros poreikis'!N57*IF($E51&gt;1,$E51,1)</f>
        <v>55.970953824640326</v>
      </c>
      <c r="P51" s="2">
        <f>+SUMIFS('isejimas i pensija'!D$5:D$77,'isejimas i pensija'!$C$5:$C$77,'paklausa ir pasiula'!$B51)*IF($E51&gt;1,$E51,1)</f>
        <v>0.75724649934240418</v>
      </c>
      <c r="Q51" s="2">
        <f>+SUMIFS('isejimas i pensija'!E$5:E$77,'isejimas i pensija'!$C$5:$C$77,'paklausa ir pasiula'!$B51)*IF($E51&gt;1,$E51,1)</f>
        <v>0.84663942071167497</v>
      </c>
      <c r="R51" s="2">
        <f>+SUMIFS('isejimas i pensija'!F$5:F$77,'isejimas i pensija'!$C$5:$C$77,'paklausa ir pasiula'!$B51)*IF($E51&gt;1,$E51,1)</f>
        <v>0.82679721274077</v>
      </c>
      <c r="S51" s="2">
        <f>+SUMIFS('isejimas i pensija'!G$5:G$77,'isejimas i pensija'!$C$5:$C$77,'paklausa ir pasiula'!$B51)*IF($E51&gt;1,$E51,1)</f>
        <v>0.91248036356222184</v>
      </c>
      <c r="T51" s="2">
        <f>+SUMIFS('isejimas i pensija'!H$5:H$77,'isejimas i pensija'!$C$5:$C$77,'paklausa ir pasiula'!$B51)*IF($E51&gt;1,$E51,1)</f>
        <v>1.0180313671914332</v>
      </c>
      <c r="U51" s="2">
        <f>+SUMIFS('isejimas i pensija'!I$5:I$77,'isejimas i pensija'!$C$5:$C$77,'paklausa ir pasiula'!$B51)*IF($E51&gt;1,$E51,1)</f>
        <v>1.0929688083133078</v>
      </c>
      <c r="V51" s="2">
        <f>+SUMIFS('isejimas i pensija'!J$5:J$77,'isejimas i pensija'!$C$5:$C$77,'paklausa ir pasiula'!$B51)*IF($E51&gt;1,$E51,1)</f>
        <v>1.2271510898280196</v>
      </c>
      <c r="W51" s="2">
        <f>+SUMIFS('isejimas i pensija'!K$5:K$77,'isejimas i pensija'!$C$5:$C$77,'paklausa ir pasiula'!$B51)*IF($E51&gt;1,$E51,1)</f>
        <v>0.99844331622871241</v>
      </c>
      <c r="X51" s="2">
        <f>+SUMIFS('isejimas i pensija'!L$5:L$77,'isejimas i pensija'!$C$5:$C$77,'paklausa ir pasiula'!$B51)*IF($E51&gt;1,$E51,1)</f>
        <v>1.1195344981678801</v>
      </c>
      <c r="Y51" s="2">
        <f>+SUMIFS('isejimas i pensija'!M$5:M$77,'isejimas i pensija'!$C$5:$C$77,'paklausa ir pasiula'!$B51)*IF($E51&gt;1,$E51,1)</f>
        <v>1.0921491473490388</v>
      </c>
      <c r="Z51" s="2">
        <f>+SUMIFS('isejimas is darbo'!D$5:D$77,'isejimas is darbo'!$C$5:$C$77,'paklausa ir pasiula'!$B51)*IF($E51&gt;1,$E51,1)</f>
        <v>1.125</v>
      </c>
      <c r="AA51" s="2">
        <f>+SUMIFS('isejimas is darbo'!E$5:E$77,'isejimas is darbo'!$C$5:$C$77,'paklausa ir pasiula'!$B51)*IF($E51&gt;1,$E51,1)</f>
        <v>1.125</v>
      </c>
      <c r="AB51" s="2">
        <f>+SUMIFS('isejimas is darbo'!F$5:F$77,'isejimas is darbo'!$C$5:$C$77,'paklausa ir pasiula'!$B51)*IF($E51&gt;1,$E51,1)</f>
        <v>1.125</v>
      </c>
      <c r="AC51" s="2">
        <f>+SUMIFS('isejimas is darbo'!G$5:G$77,'isejimas is darbo'!$C$5:$C$77,'paklausa ir pasiula'!$B51)*IF($E51&gt;1,$E51,1)</f>
        <v>1.125</v>
      </c>
      <c r="AD51" s="2">
        <f>+SUMIFS('isejimas is darbo'!H$5:H$77,'isejimas is darbo'!$C$5:$C$77,'paklausa ir pasiula'!$B51)*IF($E51&gt;1,$E51,1)</f>
        <v>1.125</v>
      </c>
      <c r="AE51" s="2">
        <f>+SUMIFS('isejimas is darbo'!I$5:I$77,'isejimas is darbo'!$C$5:$C$77,'paklausa ir pasiula'!$B51)*IF($E51&gt;1,$E51,1)</f>
        <v>1.125</v>
      </c>
      <c r="AF51" s="2">
        <f>+SUMIFS('isejimas is darbo'!J$5:J$77,'isejimas is darbo'!$C$5:$C$77,'paklausa ir pasiula'!$B51)*IF($E51&gt;1,$E51,1)</f>
        <v>1.125</v>
      </c>
      <c r="AG51" s="2">
        <f>+SUMIFS('isejimas is darbo'!K$5:K$77,'isejimas is darbo'!$C$5:$C$77,'paklausa ir pasiula'!$B51)*IF($E51&gt;1,$E51,1)</f>
        <v>1.125</v>
      </c>
      <c r="AH51" s="2">
        <f>+SUMIFS('isejimas is darbo'!L$5:L$77,'isejimas is darbo'!$C$5:$C$77,'paklausa ir pasiula'!$B51)*IF($E51&gt;1,$E51,1)</f>
        <v>1.125</v>
      </c>
      <c r="AI51" s="2">
        <f>+SUMIFS('isejimas is darbo'!M$5:M$77,'isejimas is darbo'!$C$5:$C$77,'paklausa ir pasiula'!$B51)*IF($E51&gt;1,$E51,1)</f>
        <v>1.125</v>
      </c>
      <c r="AJ51" s="2">
        <f>+$C51-F51-SUM($P51:P51)-SUM($Z51:Z51)</f>
        <v>-0.75580718095026711</v>
      </c>
      <c r="AK51" s="2">
        <f>+$C51-G51-SUM($P51:Q51)-SUM($Z51:AA51)</f>
        <v>-2.8572211050803951</v>
      </c>
      <c r="AL51" s="2">
        <f>+$C51-H51-SUM($P51:R51)-SUM($Z51:AB51)</f>
        <v>-4.9322027086173907</v>
      </c>
      <c r="AM51" s="2">
        <f>+$C51-I51-SUM($P51:S51)-SUM($Z51:AC51)</f>
        <v>-7.0862773503536038</v>
      </c>
      <c r="AN51" s="2">
        <f>+$C51-J51-SUM($P51:T51)-SUM($Z51:AD51)</f>
        <v>-9.3393128830967882</v>
      </c>
      <c r="AO51" s="2">
        <f>+$C51-K51-SUM($P51:U51)-SUM($Z51:AE51)</f>
        <v>-11.660695744339625</v>
      </c>
      <c r="AP51" s="2">
        <f>+$C51-L51-SUM($P51:V51)-SUM($Z51:AF51)</f>
        <v>-14.109670774474962</v>
      </c>
      <c r="AQ51" s="2">
        <f>+$C51-M51-SUM($P51:W51)-SUM($Z51:AG51)</f>
        <v>-16.323347918388748</v>
      </c>
      <c r="AR51" s="2">
        <f>+$C51-N51-SUM($P51:X51)-SUM($Z51:AH51)</f>
        <v>-18.651526131619462</v>
      </c>
      <c r="AS51" s="2">
        <f>+$C51-O51-SUM($P51:Y51)-SUM($Z51:AI51)</f>
        <v>-20.945728881409117</v>
      </c>
      <c r="AT51" s="2">
        <f>(SUMIFS('nauji absolventai I pakopa'!B$75:B$82,'nauji absolventai I pakopa'!$A$75:$A$82,'paklausa ir pasiula'!$B51)+SUMIFS('nauji absolventai rezidentura'!B$641:B$706,'nauji absolventai rezidentura'!$A$641:$A$706,'paklausa ir pasiula'!$B51))*IF($E51&gt;1,$E51,1)</f>
        <v>3.538095238095238</v>
      </c>
      <c r="AU51" s="2">
        <f>(SUMIFS('nauji absolventai I pakopa'!C$75:C$82,'nauji absolventai I pakopa'!$A$75:$A$82,'paklausa ir pasiula'!$B51)+SUMIFS('nauji absolventai rezidentura'!C$641:C$706,'nauji absolventai rezidentura'!$A$641:$A$706,'paklausa ir pasiula'!$B51))*IF($E51&gt;1,$E51,1)</f>
        <v>3.4535714285714283</v>
      </c>
      <c r="AV51" s="2">
        <f>(SUMIFS('nauji absolventai I pakopa'!D$75:D$82,'nauji absolventai I pakopa'!$A$75:$A$82,'paklausa ir pasiula'!$B51)+SUMIFS('nauji absolventai rezidentura'!D$641:D$706,'nauji absolventai rezidentura'!$A$641:$A$706,'paklausa ir pasiula'!$B51))*IF($E51&gt;1,$E51,1)</f>
        <v>2.2797619047619047</v>
      </c>
      <c r="AW51" s="2">
        <f>(SUMIFS('nauji absolventai I pakopa'!E$75:E$82,'nauji absolventai I pakopa'!$A$75:$A$82,'paklausa ir pasiula'!$B51)+SUMIFS('nauji absolventai rezidentura'!E$641:E$706,'nauji absolventai rezidentura'!$A$641:$A$706,'paklausa ir pasiula'!$B51))*IF($E51&gt;1,$E51,1)</f>
        <v>4.3678571428571429</v>
      </c>
      <c r="AX51" s="2">
        <f>(SUMIFS('nauji absolventai I pakopa'!F$75:F$82,'nauji absolventai I pakopa'!$A$75:$A$82,'paklausa ir pasiula'!$B51)+SUMIFS('nauji absolventai rezidentura'!F$641:F$706,'nauji absolventai rezidentura'!$A$641:$A$706,'paklausa ir pasiula'!$B51))*IF($E51&gt;1,$E51,1)</f>
        <v>3.1011904761904758</v>
      </c>
      <c r="AY51" s="2">
        <f>(SUMIFS('nauji absolventai I pakopa'!G$75:G$82,'nauji absolventai I pakopa'!$A$75:$A$82,'paklausa ir pasiula'!$B51)+SUMIFS('nauji absolventai rezidentura'!G$641:G$706,'nauji absolventai rezidentura'!$A$641:$A$706,'paklausa ir pasiula'!$B51))*IF($E51&gt;1,$E51,1)</f>
        <v>4.4821428571428577</v>
      </c>
      <c r="AZ51" s="2">
        <f>(SUMIFS('nauji absolventai I pakopa'!H$75:H$82,'nauji absolventai I pakopa'!$A$75:$A$82,'paklausa ir pasiula'!$B51)+SUMIFS('nauji absolventai rezidentura'!H$641:H$706,'nauji absolventai rezidentura'!$A$641:$A$706,'paklausa ir pasiula'!$B51))*IF($E51&gt;1,$E51,1)</f>
        <v>4.4821428571428577</v>
      </c>
      <c r="BA51" s="2">
        <f>(SUMIFS('nauji absolventai I pakopa'!I$75:I$82,'nauji absolventai I pakopa'!$A$75:$A$82,'paklausa ir pasiula'!$B51)+SUMIFS('nauji absolventai rezidentura'!I$641:I$706,'nauji absolventai rezidentura'!$A$641:$A$706,'paklausa ir pasiula'!$B51))*IF($E51&gt;1,$E51,1)</f>
        <v>4.4821428571428577</v>
      </c>
      <c r="BB51" s="2">
        <f>(SUMIFS('nauji absolventai I pakopa'!J$75:J$82,'nauji absolventai I pakopa'!$A$75:$A$82,'paklausa ir pasiula'!$B51)+SUMIFS('nauji absolventai rezidentura'!J$641:J$706,'nauji absolventai rezidentura'!$A$641:$A$706,'paklausa ir pasiula'!$B51))*IF($E51&gt;1,$E51,1)</f>
        <v>4.4821428571428577</v>
      </c>
      <c r="BC51" s="2">
        <f>(SUMIFS('nauji absolventai I pakopa'!K$75:K$82,'nauji absolventai I pakopa'!$A$75:$A$82,'paklausa ir pasiula'!$B51)+SUMIFS('nauji absolventai rezidentura'!K$641:K$706,'nauji absolventai rezidentura'!$A$641:$A$706,'paklausa ir pasiula'!$B51))*IF($E51&gt;1,$E51,1)</f>
        <v>4.4821428571428577</v>
      </c>
      <c r="BD51" s="2">
        <f>+SUMIFS('nauji (ne absol)'!C$4:C$76,'nauji (ne absol)'!$B$4:$B$76,'paklausa ir pasiula'!$B51)*IF($E51&gt;1,$E51,1)</f>
        <v>1.75</v>
      </c>
      <c r="BE51" s="2">
        <f>+SUMIFS('nauji (ne absol)'!D$4:D$76,'nauji (ne absol)'!$B$4:$B$76,'paklausa ir pasiula'!$B51)*IF($E51&gt;1,$E51,1)</f>
        <v>1.75</v>
      </c>
      <c r="BF51" s="2">
        <f>+SUMIFS('nauji (ne absol)'!E$4:E$76,'nauji (ne absol)'!$B$4:$B$76,'paklausa ir pasiula'!$B51)*IF($E51&gt;1,$E51,1)</f>
        <v>1.75</v>
      </c>
      <c r="BG51" s="2">
        <f>+SUMIFS('nauji (ne absol)'!F$4:F$76,'nauji (ne absol)'!$B$4:$B$76,'paklausa ir pasiula'!$B51)*IF($E51&gt;1,$E51,1)</f>
        <v>1.75</v>
      </c>
      <c r="BH51" s="2">
        <f>+SUMIFS('nauji (ne absol)'!G$4:G$76,'nauji (ne absol)'!$B$4:$B$76,'paklausa ir pasiula'!$B51)*IF($E51&gt;1,$E51,1)</f>
        <v>1.75</v>
      </c>
      <c r="BI51" s="2">
        <f>+SUMIFS('nauji (ne absol)'!H$4:H$76,'nauji (ne absol)'!$B$4:$B$76,'paklausa ir pasiula'!$B51)*IF($E51&gt;1,$E51,1)</f>
        <v>1.75</v>
      </c>
      <c r="BJ51" s="2">
        <f>+SUMIFS('nauji (ne absol)'!I$4:I$76,'nauji (ne absol)'!$B$4:$B$76,'paklausa ir pasiula'!$B51)*IF($E51&gt;1,$E51,1)</f>
        <v>1.75</v>
      </c>
      <c r="BK51" s="2">
        <f>+SUMIFS('nauji (ne absol)'!J$4:J$76,'nauji (ne absol)'!$B$4:$B$76,'paklausa ir pasiula'!$B51)*IF($E51&gt;1,$E51,1)</f>
        <v>1.75</v>
      </c>
      <c r="BL51" s="2">
        <f>+SUMIFS('nauji (ne absol)'!K$4:K$76,'nauji (ne absol)'!$B$4:$B$76,'paklausa ir pasiula'!$B51)*IF($E51&gt;1,$E51,1)</f>
        <v>1.75</v>
      </c>
      <c r="BM51" s="2">
        <f>+SUMIFS('nauji (ne absol)'!L$4:L$76,'nauji (ne absol)'!$B$4:$B$76,'paklausa ir pasiula'!$B51)*IF($E51&gt;1,$E51,1)</f>
        <v>1.75</v>
      </c>
      <c r="BN51" s="2">
        <f>+AJ51+SUM($AT51:AT51)+SUM($BD51:BD51)</f>
        <v>4.5322880571449708</v>
      </c>
      <c r="BO51" s="2">
        <f>+AK51+SUM($AT51:AU51)+SUM($BD51:BE51)</f>
        <v>7.6344455615862712</v>
      </c>
      <c r="BP51" s="2">
        <f>+AL51+SUM($AT51:AV51)+SUM($BD51:BF51)</f>
        <v>9.5892258628111797</v>
      </c>
      <c r="BQ51" s="2">
        <f>+AM51+SUM($AT51:AW51)+SUM($BD51:BG51)</f>
        <v>13.553008363932108</v>
      </c>
      <c r="BR51" s="2">
        <f>+AN51+SUM($AT51:AX51)+SUM($BD51:BH51)</f>
        <v>16.151163307379399</v>
      </c>
      <c r="BS51" s="2">
        <f>+AO51+SUM($AT51:AY51)+SUM($BD51:BI51)</f>
        <v>20.061923303279421</v>
      </c>
      <c r="BT51" s="2">
        <f>+AP51+SUM($AT51:AZ51)+SUM($BD51:BJ51)</f>
        <v>23.845091130286939</v>
      </c>
      <c r="BU51" s="2">
        <f>+AQ51+SUM($AT51:BA51)+SUM($BD51:BK51)</f>
        <v>27.863556843516012</v>
      </c>
      <c r="BV51" s="2">
        <f>+AR51+SUM($AT51:BB51)+SUM($BD51:BL51)</f>
        <v>31.767521487428155</v>
      </c>
      <c r="BW51" s="2">
        <f>+AS51+SUM($AT51:BC51)+SUM($BD51:BM51)</f>
        <v>35.705461594781362</v>
      </c>
    </row>
    <row r="52" spans="1:75">
      <c r="A52" t="s">
        <v>75</v>
      </c>
      <c r="B52" t="s">
        <v>73</v>
      </c>
      <c r="C52" s="2">
        <v>17.5</v>
      </c>
      <c r="D52" s="2">
        <f>+IF('realus poreikis 2020'!$D$1=1,'realus poreikis 2020'!H64,IF('realus poreikis 2020'!$D$1=2,'realus poreikis 2020'!I64,'realus poreikis 2020'!J64))*IF($E52&gt;1,E52,1)</f>
        <v>20.5</v>
      </c>
      <c r="E52" s="9">
        <f>+'darbo kruvis'!F54</f>
        <v>1</v>
      </c>
      <c r="F52" s="2">
        <f>+$D52*'pletros poreikis'!E58*IF($E52&gt;1,$E52,1)</f>
        <v>20.141399626274374</v>
      </c>
      <c r="G52" s="2">
        <f>+$D52*'pletros poreikis'!F58*IF($E52&gt;1,$E52,1)</f>
        <v>20.206909686193544</v>
      </c>
      <c r="H52" s="2">
        <f>+$D52*'pletros poreikis'!G58*IF($E52&gt;1,$E52,1)</f>
        <v>20.270331054463337</v>
      </c>
      <c r="I52" s="2">
        <f>+$D52*'pletros poreikis'!H58*IF($E52&gt;1,$E52,1)</f>
        <v>20.331663731083761</v>
      </c>
      <c r="J52" s="2">
        <f>+$D52*'pletros poreikis'!I58*IF($E52&gt;1,$E52,1)</f>
        <v>20.390907716054805</v>
      </c>
      <c r="K52" s="2">
        <f>+$D52*'pletros poreikis'!J58*IF($E52&gt;1,$E52,1)</f>
        <v>20.448063009376487</v>
      </c>
      <c r="L52" s="2">
        <f>+$D52*'pletros poreikis'!K58*IF($E52&gt;1,$E52,1)</f>
        <v>20.503129611048788</v>
      </c>
      <c r="M52" s="2">
        <f>+$D52*'pletros poreikis'!L58*IF($E52&gt;1,$E52,1)</f>
        <v>20.55610752107172</v>
      </c>
      <c r="N52" s="2">
        <f>+$D52*'pletros poreikis'!M58*IF($E52&gt;1,$E52,1)</f>
        <v>20.606996739445272</v>
      </c>
      <c r="O52" s="2">
        <f>+$D52*'pletros poreikis'!N58*IF($E52&gt;1,$E52,1)</f>
        <v>20.655797266169454</v>
      </c>
      <c r="P52" s="2">
        <f>+SUMIFS('isejimas i pensija'!D$5:D$77,'isejimas i pensija'!$C$5:$C$77,'paklausa ir pasiula'!$B52)*IF($E52&gt;1,$E52,1)</f>
        <v>0</v>
      </c>
      <c r="Q52" s="2">
        <f>+SUMIFS('isejimas i pensija'!E$5:E$77,'isejimas i pensija'!$C$5:$C$77,'paklausa ir pasiula'!$B52)*IF($E52&gt;1,$E52,1)</f>
        <v>0</v>
      </c>
      <c r="R52" s="2">
        <f>+SUMIFS('isejimas i pensija'!F$5:F$77,'isejimas i pensija'!$C$5:$C$77,'paklausa ir pasiula'!$B52)*IF($E52&gt;1,$E52,1)</f>
        <v>0</v>
      </c>
      <c r="S52" s="2">
        <f>+SUMIFS('isejimas i pensija'!G$5:G$77,'isejimas i pensija'!$C$5:$C$77,'paklausa ir pasiula'!$B52)*IF($E52&gt;1,$E52,1)</f>
        <v>0</v>
      </c>
      <c r="T52" s="2">
        <f>+SUMIFS('isejimas i pensija'!H$5:H$77,'isejimas i pensija'!$C$5:$C$77,'paklausa ir pasiula'!$B52)*IF($E52&gt;1,$E52,1)</f>
        <v>0</v>
      </c>
      <c r="U52" s="2">
        <f>+SUMIFS('isejimas i pensija'!I$5:I$77,'isejimas i pensija'!$C$5:$C$77,'paklausa ir pasiula'!$B52)*IF($E52&gt;1,$E52,1)</f>
        <v>0</v>
      </c>
      <c r="V52" s="2">
        <f>+SUMIFS('isejimas i pensija'!J$5:J$77,'isejimas i pensija'!$C$5:$C$77,'paklausa ir pasiula'!$B52)*IF($E52&gt;1,$E52,1)</f>
        <v>0</v>
      </c>
      <c r="W52" s="2">
        <f>+SUMIFS('isejimas i pensija'!K$5:K$77,'isejimas i pensija'!$C$5:$C$77,'paklausa ir pasiula'!$B52)*IF($E52&gt;1,$E52,1)</f>
        <v>0</v>
      </c>
      <c r="X52" s="2">
        <f>+SUMIFS('isejimas i pensija'!L$5:L$77,'isejimas i pensija'!$C$5:$C$77,'paklausa ir pasiula'!$B52)*IF($E52&gt;1,$E52,1)</f>
        <v>0</v>
      </c>
      <c r="Y52" s="2">
        <f>+SUMIFS('isejimas i pensija'!M$5:M$77,'isejimas i pensija'!$C$5:$C$77,'paklausa ir pasiula'!$B52)*IF($E52&gt;1,$E52,1)</f>
        <v>0</v>
      </c>
      <c r="Z52" s="2">
        <f>+SUMIFS('isejimas is darbo'!D$5:D$77,'isejimas is darbo'!$C$5:$C$77,'paklausa ir pasiula'!$B52)*IF($E52&gt;1,$E52,1)</f>
        <v>0</v>
      </c>
      <c r="AA52" s="2">
        <f>+SUMIFS('isejimas is darbo'!E$5:E$77,'isejimas is darbo'!$C$5:$C$77,'paklausa ir pasiula'!$B52)*IF($E52&gt;1,$E52,1)</f>
        <v>0</v>
      </c>
      <c r="AB52" s="2">
        <f>+SUMIFS('isejimas is darbo'!F$5:F$77,'isejimas is darbo'!$C$5:$C$77,'paklausa ir pasiula'!$B52)*IF($E52&gt;1,$E52,1)</f>
        <v>0</v>
      </c>
      <c r="AC52" s="2">
        <f>+SUMIFS('isejimas is darbo'!G$5:G$77,'isejimas is darbo'!$C$5:$C$77,'paklausa ir pasiula'!$B52)*IF($E52&gt;1,$E52,1)</f>
        <v>0</v>
      </c>
      <c r="AD52" s="2">
        <f>+SUMIFS('isejimas is darbo'!H$5:H$77,'isejimas is darbo'!$C$5:$C$77,'paklausa ir pasiula'!$B52)*IF($E52&gt;1,$E52,1)</f>
        <v>0</v>
      </c>
      <c r="AE52" s="2">
        <f>+SUMIFS('isejimas is darbo'!I$5:I$77,'isejimas is darbo'!$C$5:$C$77,'paklausa ir pasiula'!$B52)*IF($E52&gt;1,$E52,1)</f>
        <v>0</v>
      </c>
      <c r="AF52" s="2">
        <f>+SUMIFS('isejimas is darbo'!J$5:J$77,'isejimas is darbo'!$C$5:$C$77,'paklausa ir pasiula'!$B52)*IF($E52&gt;1,$E52,1)</f>
        <v>0</v>
      </c>
      <c r="AG52" s="2">
        <f>+SUMIFS('isejimas is darbo'!K$5:K$77,'isejimas is darbo'!$C$5:$C$77,'paklausa ir pasiula'!$B52)*IF($E52&gt;1,$E52,1)</f>
        <v>0</v>
      </c>
      <c r="AH52" s="2">
        <f>+SUMIFS('isejimas is darbo'!L$5:L$77,'isejimas is darbo'!$C$5:$C$77,'paklausa ir pasiula'!$B52)*IF($E52&gt;1,$E52,1)</f>
        <v>0</v>
      </c>
      <c r="AI52" s="2">
        <f>+SUMIFS('isejimas is darbo'!M$5:M$77,'isejimas is darbo'!$C$5:$C$77,'paklausa ir pasiula'!$B52)*IF($E52&gt;1,$E52,1)</f>
        <v>0</v>
      </c>
      <c r="AJ52" s="2">
        <f>+$C52-F52-SUM($P52:P52)-SUM($Z52:Z52)</f>
        <v>-2.6413996262743744</v>
      </c>
      <c r="AK52" s="2">
        <f>+$C52-G52-SUM($P52:Q52)-SUM($Z52:AA52)</f>
        <v>-2.7069096861935442</v>
      </c>
      <c r="AL52" s="2">
        <f>+$C52-H52-SUM($P52:R52)-SUM($Z52:AB52)</f>
        <v>-2.7703310544633375</v>
      </c>
      <c r="AM52" s="2">
        <f>+$C52-I52-SUM($P52:S52)-SUM($Z52:AC52)</f>
        <v>-2.8316637310837613</v>
      </c>
      <c r="AN52" s="2">
        <f>+$C52-J52-SUM($P52:T52)-SUM($Z52:AD52)</f>
        <v>-2.8909077160548051</v>
      </c>
      <c r="AO52" s="2">
        <f>+$C52-K52-SUM($P52:U52)-SUM($Z52:AE52)</f>
        <v>-2.9480630093764866</v>
      </c>
      <c r="AP52" s="2">
        <f>+$C52-L52-SUM($P52:V52)-SUM($Z52:AF52)</f>
        <v>-3.003129611048788</v>
      </c>
      <c r="AQ52" s="2">
        <f>+$C52-M52-SUM($P52:W52)-SUM($Z52:AG52)</f>
        <v>-3.0561075210717199</v>
      </c>
      <c r="AR52" s="2">
        <f>+$C52-N52-SUM($P52:X52)-SUM($Z52:AH52)</f>
        <v>-3.1069967394452718</v>
      </c>
      <c r="AS52" s="2">
        <f>+$C52-O52-SUM($P52:Y52)-SUM($Z52:AI52)</f>
        <v>-3.1557972661694542</v>
      </c>
      <c r="AT52" s="2">
        <f>(SUMIFS('nauji absolventai I pakopa'!B$75:B$82,'nauji absolventai I pakopa'!$A$75:$A$82,'paklausa ir pasiula'!$B52)+SUMIFS('nauji absolventai rezidentura'!B$641:B$706,'nauji absolventai rezidentura'!$A$641:$A$706,'paklausa ir pasiula'!$B52))*IF($E52&gt;1,$E52,1)</f>
        <v>14.831578947368419</v>
      </c>
      <c r="AU52" s="2">
        <f>(SUMIFS('nauji absolventai I pakopa'!C$75:C$82,'nauji absolventai I pakopa'!$A$75:$A$82,'paklausa ir pasiula'!$B52)+SUMIFS('nauji absolventai rezidentura'!C$641:C$706,'nauji absolventai rezidentura'!$A$641:$A$706,'paklausa ir pasiula'!$B52))*IF($E52&gt;1,$E52,1)</f>
        <v>16.886842105263156</v>
      </c>
      <c r="AV52" s="2">
        <f>(SUMIFS('nauji absolventai I pakopa'!D$75:D$82,'nauji absolventai I pakopa'!$A$75:$A$82,'paklausa ir pasiula'!$B52)+SUMIFS('nauji absolventai rezidentura'!D$641:D$706,'nauji absolventai rezidentura'!$A$641:$A$706,'paklausa ir pasiula'!$B52))*IF($E52&gt;1,$E52,1)</f>
        <v>15.749999999999998</v>
      </c>
      <c r="AW52" s="2">
        <f>(SUMIFS('nauji absolventai I pakopa'!E$75:E$82,'nauji absolventai I pakopa'!$A$75:$A$82,'paklausa ir pasiula'!$B52)+SUMIFS('nauji absolventai rezidentura'!E$641:E$706,'nauji absolventai rezidentura'!$A$641:$A$706,'paklausa ir pasiula'!$B52))*IF($E52&gt;1,$E52,1)</f>
        <v>16.268421052631577</v>
      </c>
      <c r="AX52" s="2">
        <f>(SUMIFS('nauji absolventai I pakopa'!F$75:F$82,'nauji absolventai I pakopa'!$A$75:$A$82,'paklausa ir pasiula'!$B52)+SUMIFS('nauji absolventai rezidentura'!F$641:F$706,'nauji absolventai rezidentura'!$A$641:$A$706,'paklausa ir pasiula'!$B52))*IF($E52&gt;1,$E52,1)</f>
        <v>12.776315789473683</v>
      </c>
      <c r="AY52" s="2">
        <f>(SUMIFS('nauji absolventai I pakopa'!G$75:G$82,'nauji absolventai I pakopa'!$A$75:$A$82,'paklausa ir pasiula'!$B52)+SUMIFS('nauji absolventai rezidentura'!G$641:G$706,'nauji absolventai rezidentura'!$A$641:$A$706,'paklausa ir pasiula'!$B52))*IF($E52&gt;1,$E52,1)</f>
        <v>9.4026315789473678</v>
      </c>
      <c r="AZ52" s="2">
        <f>(SUMIFS('nauji absolventai I pakopa'!H$75:H$82,'nauji absolventai I pakopa'!$A$75:$A$82,'paklausa ir pasiula'!$B52)+SUMIFS('nauji absolventai rezidentura'!H$641:H$706,'nauji absolventai rezidentura'!$A$641:$A$706,'paklausa ir pasiula'!$B52))*IF($E52&gt;1,$E52,1)</f>
        <v>9.0026315789473674</v>
      </c>
      <c r="BA52" s="2">
        <f>(SUMIFS('nauji absolventai I pakopa'!I$75:I$82,'nauji absolventai I pakopa'!$A$75:$A$82,'paklausa ir pasiula'!$B52)+SUMIFS('nauji absolventai rezidentura'!I$641:I$706,'nauji absolventai rezidentura'!$A$641:$A$706,'paklausa ir pasiula'!$B52))*IF($E52&gt;1,$E52,1)</f>
        <v>9.0026315789473674</v>
      </c>
      <c r="BB52" s="2">
        <f>(SUMIFS('nauji absolventai I pakopa'!J$75:J$82,'nauji absolventai I pakopa'!$A$75:$A$82,'paklausa ir pasiula'!$B52)+SUMIFS('nauji absolventai rezidentura'!J$641:J$706,'nauji absolventai rezidentura'!$A$641:$A$706,'paklausa ir pasiula'!$B52))*IF($E52&gt;1,$E52,1)</f>
        <v>9.0026315789473674</v>
      </c>
      <c r="BC52" s="2">
        <f>(SUMIFS('nauji absolventai I pakopa'!K$75:K$82,'nauji absolventai I pakopa'!$A$75:$A$82,'paklausa ir pasiula'!$B52)+SUMIFS('nauji absolventai rezidentura'!K$641:K$706,'nauji absolventai rezidentura'!$A$641:$A$706,'paklausa ir pasiula'!$B52))*IF($E52&gt;1,$E52,1)</f>
        <v>9.0026315789473674</v>
      </c>
      <c r="BD52" s="2">
        <f>+SUMIFS('nauji (ne absol)'!C$4:C$76,'nauji (ne absol)'!$B$4:$B$76,'paklausa ir pasiula'!$B52)*IF($E52&gt;1,$E52,1)</f>
        <v>0</v>
      </c>
      <c r="BE52" s="2">
        <f>+SUMIFS('nauji (ne absol)'!D$4:D$76,'nauji (ne absol)'!$B$4:$B$76,'paklausa ir pasiula'!$B52)*IF($E52&gt;1,$E52,1)</f>
        <v>0</v>
      </c>
      <c r="BF52" s="2">
        <f>+SUMIFS('nauji (ne absol)'!E$4:E$76,'nauji (ne absol)'!$B$4:$B$76,'paklausa ir pasiula'!$B52)*IF($E52&gt;1,$E52,1)</f>
        <v>0</v>
      </c>
      <c r="BG52" s="2">
        <f>+SUMIFS('nauji (ne absol)'!F$4:F$76,'nauji (ne absol)'!$B$4:$B$76,'paklausa ir pasiula'!$B52)*IF($E52&gt;1,$E52,1)</f>
        <v>0</v>
      </c>
      <c r="BH52" s="2">
        <f>+SUMIFS('nauji (ne absol)'!G$4:G$76,'nauji (ne absol)'!$B$4:$B$76,'paklausa ir pasiula'!$B52)*IF($E52&gt;1,$E52,1)</f>
        <v>0</v>
      </c>
      <c r="BI52" s="2">
        <f>+SUMIFS('nauji (ne absol)'!H$4:H$76,'nauji (ne absol)'!$B$4:$B$76,'paklausa ir pasiula'!$B52)*IF($E52&gt;1,$E52,1)</f>
        <v>0</v>
      </c>
      <c r="BJ52" s="2">
        <f>+SUMIFS('nauji (ne absol)'!I$4:I$76,'nauji (ne absol)'!$B$4:$B$76,'paklausa ir pasiula'!$B52)*IF($E52&gt;1,$E52,1)</f>
        <v>0</v>
      </c>
      <c r="BK52" s="2">
        <f>+SUMIFS('nauji (ne absol)'!J$4:J$76,'nauji (ne absol)'!$B$4:$B$76,'paklausa ir pasiula'!$B52)*IF($E52&gt;1,$E52,1)</f>
        <v>0</v>
      </c>
      <c r="BL52" s="2">
        <f>+SUMIFS('nauji (ne absol)'!K$4:K$76,'nauji (ne absol)'!$B$4:$B$76,'paklausa ir pasiula'!$B52)*IF($E52&gt;1,$E52,1)</f>
        <v>0</v>
      </c>
      <c r="BM52" s="2">
        <f>+SUMIFS('nauji (ne absol)'!L$4:L$76,'nauji (ne absol)'!$B$4:$B$76,'paklausa ir pasiula'!$B52)*IF($E52&gt;1,$E52,1)</f>
        <v>0</v>
      </c>
      <c r="BN52" s="2">
        <f>+AJ52+SUM($AT52:AT52)+SUM($BD52:BD52)</f>
        <v>12.190179321094044</v>
      </c>
      <c r="BO52" s="2">
        <f>+AK52+SUM($AT52:AU52)+SUM($BD52:BE52)</f>
        <v>29.011511366438032</v>
      </c>
      <c r="BP52" s="2">
        <f>+AL52+SUM($AT52:AV52)+SUM($BD52:BF52)</f>
        <v>44.698089998168243</v>
      </c>
      <c r="BQ52" s="2">
        <f>+AM52+SUM($AT52:AW52)+SUM($BD52:BG52)</f>
        <v>60.905178374179386</v>
      </c>
      <c r="BR52" s="2">
        <f>+AN52+SUM($AT52:AX52)+SUM($BD52:BH52)</f>
        <v>73.622250178682037</v>
      </c>
      <c r="BS52" s="2">
        <f>+AO52+SUM($AT52:AY52)+SUM($BD52:BI52)</f>
        <v>82.967726464307717</v>
      </c>
      <c r="BT52" s="2">
        <f>+AP52+SUM($AT52:AZ52)+SUM($BD52:BJ52)</f>
        <v>91.915291441582781</v>
      </c>
      <c r="BU52" s="2">
        <f>+AQ52+SUM($AT52:BA52)+SUM($BD52:BK52)</f>
        <v>100.86494511050722</v>
      </c>
      <c r="BV52" s="2">
        <f>+AR52+SUM($AT52:BB52)+SUM($BD52:BL52)</f>
        <v>109.81668747108105</v>
      </c>
      <c r="BW52" s="2">
        <f>+AS52+SUM($AT52:BC52)+SUM($BD52:BM52)</f>
        <v>118.77051852330423</v>
      </c>
    </row>
    <row r="53" spans="1:75">
      <c r="A53" t="s">
        <v>75</v>
      </c>
      <c r="B53" t="s">
        <v>17</v>
      </c>
      <c r="C53" s="2">
        <v>38.5</v>
      </c>
      <c r="D53" s="2">
        <f>+IF('realus poreikis 2020'!$D$1=1,'realus poreikis 2020'!H65,IF('realus poreikis 2020'!$D$1=2,'realus poreikis 2020'!I65,'realus poreikis 2020'!J65))*IF($E53&gt;1,E53,1)</f>
        <v>38.5</v>
      </c>
      <c r="E53" s="9">
        <f>+'darbo kruvis'!F55</f>
        <v>1</v>
      </c>
      <c r="F53" s="2">
        <f>+$D53*'pletros poreikis'!E59*IF($E53&gt;1,$E53,1)</f>
        <v>37.727870971665922</v>
      </c>
      <c r="G53" s="2">
        <f>+$D53*'pletros poreikis'!F59*IF($E53&gt;1,$E53,1)</f>
        <v>37.816826195077383</v>
      </c>
      <c r="H53" s="2">
        <f>+$D53*'pletros poreikis'!G59*IF($E53&gt;1,$E53,1)</f>
        <v>37.901264160281919</v>
      </c>
      <c r="I53" s="2">
        <f>+$D53*'pletros poreikis'!H59*IF($E53&gt;1,$E53,1)</f>
        <v>37.981184867279524</v>
      </c>
      <c r="J53" s="2">
        <f>+$D53*'pletros poreikis'!I59*IF($E53&gt;1,$E53,1)</f>
        <v>38.05658831607019</v>
      </c>
      <c r="K53" s="2">
        <f>+$D53*'pletros poreikis'!J59*IF($E53&gt;1,$E53,1)</f>
        <v>38.127474506653932</v>
      </c>
      <c r="L53" s="2">
        <f>+$D53*'pletros poreikis'!K59*IF($E53&gt;1,$E53,1)</f>
        <v>38.193843439030758</v>
      </c>
      <c r="M53" s="2">
        <f>+$D53*'pletros poreikis'!L59*IF($E53&gt;1,$E53,1)</f>
        <v>38.255695113200645</v>
      </c>
      <c r="N53" s="2">
        <f>+$D53*'pletros poreikis'!M59*IF($E53&gt;1,$E53,1)</f>
        <v>38.313029529163593</v>
      </c>
      <c r="O53" s="2">
        <f>+$D53*'pletros poreikis'!N59*IF($E53&gt;1,$E53,1)</f>
        <v>38.365846686919625</v>
      </c>
      <c r="P53" s="2">
        <f>+SUMIFS('isejimas i pensija'!D$5:D$77,'isejimas i pensija'!$C$5:$C$77,'paklausa ir pasiula'!$B53)*IF($E53&gt;1,$E53,1)</f>
        <v>1.3342829659000564</v>
      </c>
      <c r="Q53" s="2">
        <f>+SUMIFS('isejimas i pensija'!E$5:E$77,'isejimas i pensija'!$C$5:$C$77,'paklausa ir pasiula'!$B53)*IF($E53&gt;1,$E53,1)</f>
        <v>1.4718488111990893</v>
      </c>
      <c r="R53" s="2">
        <f>+SUMIFS('isejimas i pensija'!F$5:F$77,'isejimas i pensija'!$C$5:$C$77,'paklausa ir pasiula'!$B53)*IF($E53&gt;1,$E53,1)</f>
        <v>1.7522663539536742</v>
      </c>
      <c r="S53" s="2">
        <f>+SUMIFS('isejimas i pensija'!G$5:G$77,'isejimas i pensija'!$C$5:$C$77,'paklausa ir pasiula'!$B53)*IF($E53&gt;1,$E53,1)</f>
        <v>1.267545510819772</v>
      </c>
      <c r="T53" s="2">
        <f>+SUMIFS('isejimas i pensija'!H$5:H$77,'isejimas i pensija'!$C$5:$C$77,'paklausa ir pasiula'!$B53)*IF($E53&gt;1,$E53,1)</f>
        <v>1.3634589509967014</v>
      </c>
      <c r="U53" s="2">
        <f>+SUMIFS('isejimas i pensija'!I$5:I$77,'isejimas i pensija'!$C$5:$C$77,'paklausa ir pasiula'!$B53)*IF($E53&gt;1,$E53,1)</f>
        <v>1.3282661748308675</v>
      </c>
      <c r="V53" s="2">
        <f>+SUMIFS('isejimas i pensija'!J$5:J$77,'isejimas i pensija'!$C$5:$C$77,'paklausa ir pasiula'!$B53)*IF($E53&gt;1,$E53,1)</f>
        <v>1.339095547150402</v>
      </c>
      <c r="W53" s="2">
        <f>+SUMIFS('isejimas i pensija'!K$5:K$77,'isejimas i pensija'!$C$5:$C$77,'paklausa ir pasiula'!$B53)*IF($E53&gt;1,$E53,1)</f>
        <v>1.327901982222992</v>
      </c>
      <c r="X53" s="2">
        <f>+SUMIFS('isejimas i pensija'!L$5:L$77,'isejimas i pensija'!$C$5:$C$77,'paklausa ir pasiula'!$B53)*IF($E53&gt;1,$E53,1)</f>
        <v>1.3243704850242719</v>
      </c>
      <c r="Y53" s="2">
        <f>+SUMIFS('isejimas i pensija'!M$5:M$77,'isejimas i pensija'!$C$5:$C$77,'paklausa ir pasiula'!$B53)*IF($E53&gt;1,$E53,1)</f>
        <v>1.4634930750609785</v>
      </c>
      <c r="Z53" s="2">
        <f>+SUMIFS('isejimas is darbo'!D$5:D$77,'isejimas is darbo'!$C$5:$C$77,'paklausa ir pasiula'!$B53)*IF($E53&gt;1,$E53,1)</f>
        <v>0.5</v>
      </c>
      <c r="AA53" s="2">
        <f>+SUMIFS('isejimas is darbo'!E$5:E$77,'isejimas is darbo'!$C$5:$C$77,'paklausa ir pasiula'!$B53)*IF($E53&gt;1,$E53,1)</f>
        <v>0.5</v>
      </c>
      <c r="AB53" s="2">
        <f>+SUMIFS('isejimas is darbo'!F$5:F$77,'isejimas is darbo'!$C$5:$C$77,'paklausa ir pasiula'!$B53)*IF($E53&gt;1,$E53,1)</f>
        <v>0.5</v>
      </c>
      <c r="AC53" s="2">
        <f>+SUMIFS('isejimas is darbo'!G$5:G$77,'isejimas is darbo'!$C$5:$C$77,'paklausa ir pasiula'!$B53)*IF($E53&gt;1,$E53,1)</f>
        <v>0.5</v>
      </c>
      <c r="AD53" s="2">
        <f>+SUMIFS('isejimas is darbo'!H$5:H$77,'isejimas is darbo'!$C$5:$C$77,'paklausa ir pasiula'!$B53)*IF($E53&gt;1,$E53,1)</f>
        <v>0.5</v>
      </c>
      <c r="AE53" s="2">
        <f>+SUMIFS('isejimas is darbo'!I$5:I$77,'isejimas is darbo'!$C$5:$C$77,'paklausa ir pasiula'!$B53)*IF($E53&gt;1,$E53,1)</f>
        <v>0.5</v>
      </c>
      <c r="AF53" s="2">
        <f>+SUMIFS('isejimas is darbo'!J$5:J$77,'isejimas is darbo'!$C$5:$C$77,'paklausa ir pasiula'!$B53)*IF($E53&gt;1,$E53,1)</f>
        <v>0.5</v>
      </c>
      <c r="AG53" s="2">
        <f>+SUMIFS('isejimas is darbo'!K$5:K$77,'isejimas is darbo'!$C$5:$C$77,'paklausa ir pasiula'!$B53)*IF($E53&gt;1,$E53,1)</f>
        <v>0.5</v>
      </c>
      <c r="AH53" s="2">
        <f>+SUMIFS('isejimas is darbo'!L$5:L$77,'isejimas is darbo'!$C$5:$C$77,'paklausa ir pasiula'!$B53)*IF($E53&gt;1,$E53,1)</f>
        <v>0.5</v>
      </c>
      <c r="AI53" s="2">
        <f>+SUMIFS('isejimas is darbo'!M$5:M$77,'isejimas is darbo'!$C$5:$C$77,'paklausa ir pasiula'!$B53)*IF($E53&gt;1,$E53,1)</f>
        <v>0.5</v>
      </c>
      <c r="AJ53" s="2">
        <f>+$C53-F53-SUM($P53:P53)-SUM($Z53:Z53)</f>
        <v>-1.0621539375659785</v>
      </c>
      <c r="AK53" s="2">
        <f>+$C53-G53-SUM($P53:Q53)-SUM($Z53:AA53)</f>
        <v>-3.1229579721765282</v>
      </c>
      <c r="AL53" s="2">
        <f>+$C53-H53-SUM($P53:R53)-SUM($Z53:AB53)</f>
        <v>-5.4596622913347383</v>
      </c>
      <c r="AM53" s="2">
        <f>+$C53-I53-SUM($P53:S53)-SUM($Z53:AC53)</f>
        <v>-7.3071285091521148</v>
      </c>
      <c r="AN53" s="2">
        <f>+$C53-J53-SUM($P53:T53)-SUM($Z53:AD53)</f>
        <v>-9.2459909089394827</v>
      </c>
      <c r="AO53" s="2">
        <f>+$C53-K53-SUM($P53:U53)-SUM($Z53:AE53)</f>
        <v>-11.145143274354092</v>
      </c>
      <c r="AP53" s="2">
        <f>+$C53-L53-SUM($P53:V53)-SUM($Z53:AF53)</f>
        <v>-13.050607753881319</v>
      </c>
      <c r="AQ53" s="2">
        <f>+$C53-M53-SUM($P53:W53)-SUM($Z53:AG53)</f>
        <v>-14.940361410274198</v>
      </c>
      <c r="AR53" s="2">
        <f>+$C53-N53-SUM($P53:X53)-SUM($Z53:AH53)</f>
        <v>-16.822066311261416</v>
      </c>
      <c r="AS53" s="2">
        <f>+$C53-O53-SUM($P53:Y53)-SUM($Z53:AI53)</f>
        <v>-18.838376544078429</v>
      </c>
      <c r="AT53" s="2">
        <f>(SUMIFS('nauji absolventai I pakopa'!B$75:B$82,'nauji absolventai I pakopa'!$A$75:$A$82,'paklausa ir pasiula'!$B53)+SUMIFS('nauji absolventai rezidentura'!B$641:B$706,'nauji absolventai rezidentura'!$A$641:$A$706,'paklausa ir pasiula'!$B53))*IF($E53&gt;1,$E53,1)</f>
        <v>1.1888888888888891</v>
      </c>
      <c r="AU53" s="2">
        <f>(SUMIFS('nauji absolventai I pakopa'!C$75:C$82,'nauji absolventai I pakopa'!$A$75:$A$82,'paklausa ir pasiula'!$B53)+SUMIFS('nauji absolventai rezidentura'!C$641:C$706,'nauji absolventai rezidentura'!$A$641:$A$706,'paklausa ir pasiula'!$B53))*IF($E53&gt;1,$E53,1)</f>
        <v>1.088888888888889</v>
      </c>
      <c r="AV53" s="2">
        <f>(SUMIFS('nauji absolventai I pakopa'!D$75:D$82,'nauji absolventai I pakopa'!$A$75:$A$82,'paklausa ir pasiula'!$B53)+SUMIFS('nauji absolventai rezidentura'!D$641:D$706,'nauji absolventai rezidentura'!$A$641:$A$706,'paklausa ir pasiula'!$B53))*IF($E53&gt;1,$E53,1)</f>
        <v>1.088888888888889</v>
      </c>
      <c r="AW53" s="2">
        <f>(SUMIFS('nauji absolventai I pakopa'!E$75:E$82,'nauji absolventai I pakopa'!$A$75:$A$82,'paklausa ir pasiula'!$B53)+SUMIFS('nauji absolventai rezidentura'!E$641:E$706,'nauji absolventai rezidentura'!$A$641:$A$706,'paklausa ir pasiula'!$B53))*IF($E53&gt;1,$E53,1)</f>
        <v>1.088888888888889</v>
      </c>
      <c r="AX53" s="2">
        <f>(SUMIFS('nauji absolventai I pakopa'!F$75:F$82,'nauji absolventai I pakopa'!$A$75:$A$82,'paklausa ir pasiula'!$B53)+SUMIFS('nauji absolventai rezidentura'!F$641:F$706,'nauji absolventai rezidentura'!$A$641:$A$706,'paklausa ir pasiula'!$B53))*IF($E53&gt;1,$E53,1)</f>
        <v>1.088888888888889</v>
      </c>
      <c r="AY53" s="2">
        <f>(SUMIFS('nauji absolventai I pakopa'!G$75:G$82,'nauji absolventai I pakopa'!$A$75:$A$82,'paklausa ir pasiula'!$B53)+SUMIFS('nauji absolventai rezidentura'!G$641:G$706,'nauji absolventai rezidentura'!$A$641:$A$706,'paklausa ir pasiula'!$B53))*IF($E53&gt;1,$E53,1)</f>
        <v>1.088888888888889</v>
      </c>
      <c r="AZ53" s="2">
        <f>(SUMIFS('nauji absolventai I pakopa'!H$75:H$82,'nauji absolventai I pakopa'!$A$75:$A$82,'paklausa ir pasiula'!$B53)+SUMIFS('nauji absolventai rezidentura'!H$641:H$706,'nauji absolventai rezidentura'!$A$641:$A$706,'paklausa ir pasiula'!$B53))*IF($E53&gt;1,$E53,1)</f>
        <v>1.088888888888889</v>
      </c>
      <c r="BA53" s="2">
        <f>(SUMIFS('nauji absolventai I pakopa'!I$75:I$82,'nauji absolventai I pakopa'!$A$75:$A$82,'paklausa ir pasiula'!$B53)+SUMIFS('nauji absolventai rezidentura'!I$641:I$706,'nauji absolventai rezidentura'!$A$641:$A$706,'paklausa ir pasiula'!$B53))*IF($E53&gt;1,$E53,1)</f>
        <v>1.088888888888889</v>
      </c>
      <c r="BB53" s="2">
        <f>(SUMIFS('nauji absolventai I pakopa'!J$75:J$82,'nauji absolventai I pakopa'!$A$75:$A$82,'paklausa ir pasiula'!$B53)+SUMIFS('nauji absolventai rezidentura'!J$641:J$706,'nauji absolventai rezidentura'!$A$641:$A$706,'paklausa ir pasiula'!$B53))*IF($E53&gt;1,$E53,1)</f>
        <v>1.088888888888889</v>
      </c>
      <c r="BC53" s="2">
        <f>(SUMIFS('nauji absolventai I pakopa'!K$75:K$82,'nauji absolventai I pakopa'!$A$75:$A$82,'paklausa ir pasiula'!$B53)+SUMIFS('nauji absolventai rezidentura'!K$641:K$706,'nauji absolventai rezidentura'!$A$641:$A$706,'paklausa ir pasiula'!$B53))*IF($E53&gt;1,$E53,1)</f>
        <v>1.088888888888889</v>
      </c>
      <c r="BD53" s="2">
        <f>+SUMIFS('nauji (ne absol)'!C$4:C$76,'nauji (ne absol)'!$B$4:$B$76,'paklausa ir pasiula'!$B53)*IF($E53&gt;1,$E53,1)</f>
        <v>1.625</v>
      </c>
      <c r="BE53" s="2">
        <f>+SUMIFS('nauji (ne absol)'!D$4:D$76,'nauji (ne absol)'!$B$4:$B$76,'paklausa ir pasiula'!$B53)*IF($E53&gt;1,$E53,1)</f>
        <v>1.625</v>
      </c>
      <c r="BF53" s="2">
        <f>+SUMIFS('nauji (ne absol)'!E$4:E$76,'nauji (ne absol)'!$B$4:$B$76,'paklausa ir pasiula'!$B53)*IF($E53&gt;1,$E53,1)</f>
        <v>1.625</v>
      </c>
      <c r="BG53" s="2">
        <f>+SUMIFS('nauji (ne absol)'!F$4:F$76,'nauji (ne absol)'!$B$4:$B$76,'paklausa ir pasiula'!$B53)*IF($E53&gt;1,$E53,1)</f>
        <v>1.625</v>
      </c>
      <c r="BH53" s="2">
        <f>+SUMIFS('nauji (ne absol)'!G$4:G$76,'nauji (ne absol)'!$B$4:$B$76,'paklausa ir pasiula'!$B53)*IF($E53&gt;1,$E53,1)</f>
        <v>1.625</v>
      </c>
      <c r="BI53" s="2">
        <f>+SUMIFS('nauji (ne absol)'!H$4:H$76,'nauji (ne absol)'!$B$4:$B$76,'paklausa ir pasiula'!$B53)*IF($E53&gt;1,$E53,1)</f>
        <v>1.625</v>
      </c>
      <c r="BJ53" s="2">
        <f>+SUMIFS('nauji (ne absol)'!I$4:I$76,'nauji (ne absol)'!$B$4:$B$76,'paklausa ir pasiula'!$B53)*IF($E53&gt;1,$E53,1)</f>
        <v>1.625</v>
      </c>
      <c r="BK53" s="2">
        <f>+SUMIFS('nauji (ne absol)'!J$4:J$76,'nauji (ne absol)'!$B$4:$B$76,'paklausa ir pasiula'!$B53)*IF($E53&gt;1,$E53,1)</f>
        <v>1.625</v>
      </c>
      <c r="BL53" s="2">
        <f>+SUMIFS('nauji (ne absol)'!K$4:K$76,'nauji (ne absol)'!$B$4:$B$76,'paklausa ir pasiula'!$B53)*IF($E53&gt;1,$E53,1)</f>
        <v>1.625</v>
      </c>
      <c r="BM53" s="2">
        <f>+SUMIFS('nauji (ne absol)'!L$4:L$76,'nauji (ne absol)'!$B$4:$B$76,'paklausa ir pasiula'!$B53)*IF($E53&gt;1,$E53,1)</f>
        <v>1.625</v>
      </c>
      <c r="BN53" s="2">
        <f>+AJ53+SUM($AT53:AT53)+SUM($BD53:BD53)</f>
        <v>1.7517349513229106</v>
      </c>
      <c r="BO53" s="2">
        <f>+AK53+SUM($AT53:AU53)+SUM($BD53:BE53)</f>
        <v>2.40481980560125</v>
      </c>
      <c r="BP53" s="2">
        <f>+AL53+SUM($AT53:AV53)+SUM($BD53:BF53)</f>
        <v>2.7820043753319288</v>
      </c>
      <c r="BQ53" s="2">
        <f>+AM53+SUM($AT53:AW53)+SUM($BD53:BG53)</f>
        <v>3.648427046403441</v>
      </c>
      <c r="BR53" s="2">
        <f>+AN53+SUM($AT53:AX53)+SUM($BD53:BH53)</f>
        <v>4.4234535355049616</v>
      </c>
      <c r="BS53" s="2">
        <f>+AO53+SUM($AT53:AY53)+SUM($BD53:BI53)</f>
        <v>5.2381900589792405</v>
      </c>
      <c r="BT53" s="2">
        <f>+AP53+SUM($AT53:AZ53)+SUM($BD53:BJ53)</f>
        <v>6.046614468340902</v>
      </c>
      <c r="BU53" s="2">
        <f>+AQ53+SUM($AT53:BA53)+SUM($BD53:BK53)</f>
        <v>6.8707497008369121</v>
      </c>
      <c r="BV53" s="2">
        <f>+AR53+SUM($AT53:BB53)+SUM($BD53:BL53)</f>
        <v>7.7029336887385824</v>
      </c>
      <c r="BW53" s="2">
        <f>+AS53+SUM($AT53:BC53)+SUM($BD53:BM53)</f>
        <v>8.4005123448104584</v>
      </c>
    </row>
    <row r="54" spans="1:75">
      <c r="A54" t="s">
        <v>75</v>
      </c>
      <c r="B54" t="s">
        <v>21</v>
      </c>
      <c r="C54" s="2">
        <v>1871.4999999999993</v>
      </c>
      <c r="D54" s="2">
        <f>+IF('realus poreikis 2020'!$D$1=1,'realus poreikis 2020'!H66,IF('realus poreikis 2020'!$D$1=2,'realus poreikis 2020'!I66,'realus poreikis 2020'!J66))*IF($E54&gt;1,E54,1)</f>
        <v>1950.4999999999993</v>
      </c>
      <c r="E54" s="9">
        <f>+'darbo kruvis'!F56</f>
        <v>1</v>
      </c>
      <c r="F54" s="2">
        <f>+$D54*'pletros poreikis'!E60*IF($E54&gt;1,$E54,1)</f>
        <v>1956.3672699521705</v>
      </c>
      <c r="G54" s="2">
        <f>+$D54*'pletros poreikis'!F60*IF($E54&gt;1,$E54,1)</f>
        <v>1976.4112162029905</v>
      </c>
      <c r="H54" s="2">
        <f>+$D54*'pletros poreikis'!G60*IF($E54&gt;1,$E54,1)</f>
        <v>1996.4974190185628</v>
      </c>
      <c r="I54" s="2">
        <f>+$D54*'pletros poreikis'!H60*IF($E54&gt;1,$E54,1)</f>
        <v>2016.6258783988874</v>
      </c>
      <c r="J54" s="2">
        <f>+$D54*'pletros poreikis'!I60*IF($E54&gt;1,$E54,1)</f>
        <v>2036.7965943439631</v>
      </c>
      <c r="K54" s="2">
        <f>+$D54*'pletros poreikis'!J60*IF($E54&gt;1,$E54,1)</f>
        <v>2057.0095668537915</v>
      </c>
      <c r="L54" s="2">
        <f>+$D54*'pletros poreikis'!K60*IF($E54&gt;1,$E54,1)</f>
        <v>2077.2647959283718</v>
      </c>
      <c r="M54" s="2">
        <f>+$D54*'pletros poreikis'!L60*IF($E54&gt;1,$E54,1)</f>
        <v>2097.5622815677043</v>
      </c>
      <c r="N54" s="2">
        <f>+$D54*'pletros poreikis'!M60*IF($E54&gt;1,$E54,1)</f>
        <v>2117.9020237717878</v>
      </c>
      <c r="O54" s="2">
        <f>+$D54*'pletros poreikis'!N60*IF($E54&gt;1,$E54,1)</f>
        <v>2138.2840225406239</v>
      </c>
      <c r="P54" s="2">
        <f>+SUMIFS('isejimas i pensija'!D$5:D$77,'isejimas i pensija'!$C$5:$C$77,'paklausa ir pasiula'!$B54)*IF($E54&gt;1,$E54,1)</f>
        <v>55.399087836863927</v>
      </c>
      <c r="Q54" s="2">
        <f>+SUMIFS('isejimas i pensija'!E$5:E$77,'isejimas i pensija'!$C$5:$C$77,'paklausa ir pasiula'!$B54)*IF($E54&gt;1,$E54,1)</f>
        <v>58.81032289110518</v>
      </c>
      <c r="R54" s="2">
        <f>+SUMIFS('isejimas i pensija'!F$5:F$77,'isejimas i pensija'!$C$5:$C$77,'paklausa ir pasiula'!$B54)*IF($E54&gt;1,$E54,1)</f>
        <v>63.755375944657736</v>
      </c>
      <c r="S54" s="2">
        <f>+SUMIFS('isejimas i pensija'!G$5:G$77,'isejimas i pensija'!$C$5:$C$77,'paklausa ir pasiula'!$B54)*IF($E54&gt;1,$E54,1)</f>
        <v>65.638616998431118</v>
      </c>
      <c r="T54" s="2">
        <f>+SUMIFS('isejimas i pensija'!H$5:H$77,'isejimas i pensija'!$C$5:$C$77,'paklausa ir pasiula'!$B54)*IF($E54&gt;1,$E54,1)</f>
        <v>66.888752607819555</v>
      </c>
      <c r="U54" s="2">
        <f>+SUMIFS('isejimas i pensija'!I$5:I$77,'isejimas i pensija'!$C$5:$C$77,'paklausa ir pasiula'!$B54)*IF($E54&gt;1,$E54,1)</f>
        <v>68.197391176007898</v>
      </c>
      <c r="V54" s="2">
        <f>+SUMIFS('isejimas i pensija'!J$5:J$77,'isejimas i pensija'!$C$5:$C$77,'paklausa ir pasiula'!$B54)*IF($E54&gt;1,$E54,1)</f>
        <v>68.0089254636503</v>
      </c>
      <c r="W54" s="2">
        <f>+SUMIFS('isejimas i pensija'!K$5:K$77,'isejimas i pensija'!$C$5:$C$77,'paklausa ir pasiula'!$B54)*IF($E54&gt;1,$E54,1)</f>
        <v>67.768158282665254</v>
      </c>
      <c r="X54" s="2">
        <f>+SUMIFS('isejimas i pensija'!L$5:L$77,'isejimas i pensija'!$C$5:$C$77,'paklausa ir pasiula'!$B54)*IF($E54&gt;1,$E54,1)</f>
        <v>66.832650833262718</v>
      </c>
      <c r="Y54" s="2">
        <f>+SUMIFS('isejimas i pensija'!M$5:M$77,'isejimas i pensija'!$C$5:$C$77,'paklausa ir pasiula'!$B54)*IF($E54&gt;1,$E54,1)</f>
        <v>66.204351181961798</v>
      </c>
      <c r="Z54" s="2">
        <f>+SUMIFS('isejimas is darbo'!D$5:D$77,'isejimas is darbo'!$C$5:$C$77,'paklausa ir pasiula'!$B54)*IF($E54&gt;1,$E54,1)</f>
        <v>29.1875</v>
      </c>
      <c r="AA54" s="2">
        <f>+SUMIFS('isejimas is darbo'!E$5:E$77,'isejimas is darbo'!$C$5:$C$77,'paklausa ir pasiula'!$B54)*IF($E54&gt;1,$E54,1)</f>
        <v>29.1875</v>
      </c>
      <c r="AB54" s="2">
        <f>+SUMIFS('isejimas is darbo'!F$5:F$77,'isejimas is darbo'!$C$5:$C$77,'paklausa ir pasiula'!$B54)*IF($E54&gt;1,$E54,1)</f>
        <v>29.1875</v>
      </c>
      <c r="AC54" s="2">
        <f>+SUMIFS('isejimas is darbo'!G$5:G$77,'isejimas is darbo'!$C$5:$C$77,'paklausa ir pasiula'!$B54)*IF($E54&gt;1,$E54,1)</f>
        <v>29.1875</v>
      </c>
      <c r="AD54" s="2">
        <f>+SUMIFS('isejimas is darbo'!H$5:H$77,'isejimas is darbo'!$C$5:$C$77,'paklausa ir pasiula'!$B54)*IF($E54&gt;1,$E54,1)</f>
        <v>29.1875</v>
      </c>
      <c r="AE54" s="2">
        <f>+SUMIFS('isejimas is darbo'!I$5:I$77,'isejimas is darbo'!$C$5:$C$77,'paklausa ir pasiula'!$B54)*IF($E54&gt;1,$E54,1)</f>
        <v>29.1875</v>
      </c>
      <c r="AF54" s="2">
        <f>+SUMIFS('isejimas is darbo'!J$5:J$77,'isejimas is darbo'!$C$5:$C$77,'paklausa ir pasiula'!$B54)*IF($E54&gt;1,$E54,1)</f>
        <v>29.1875</v>
      </c>
      <c r="AG54" s="2">
        <f>+SUMIFS('isejimas is darbo'!K$5:K$77,'isejimas is darbo'!$C$5:$C$77,'paklausa ir pasiula'!$B54)*IF($E54&gt;1,$E54,1)</f>
        <v>29.1875</v>
      </c>
      <c r="AH54" s="2">
        <f>+SUMIFS('isejimas is darbo'!L$5:L$77,'isejimas is darbo'!$C$5:$C$77,'paklausa ir pasiula'!$B54)*IF($E54&gt;1,$E54,1)</f>
        <v>29.1875</v>
      </c>
      <c r="AI54" s="2">
        <f>+SUMIFS('isejimas is darbo'!M$5:M$77,'isejimas is darbo'!$C$5:$C$77,'paklausa ir pasiula'!$B54)*IF($E54&gt;1,$E54,1)</f>
        <v>29.1875</v>
      </c>
      <c r="AJ54" s="2">
        <f>+$C54-F54-SUM($P54:P54)-SUM($Z54:Z54)</f>
        <v>-169.45385778903517</v>
      </c>
      <c r="AK54" s="2">
        <f>+$C54-G54-SUM($P54:Q54)-SUM($Z54:AA54)</f>
        <v>-277.49562693096033</v>
      </c>
      <c r="AL54" s="2">
        <f>+$C54-H54-SUM($P54:R54)-SUM($Z54:AB54)</f>
        <v>-390.52470569119032</v>
      </c>
      <c r="AM54" s="2">
        <f>+$C54-I54-SUM($P54:S54)-SUM($Z54:AC54)</f>
        <v>-505.47928206994601</v>
      </c>
      <c r="AN54" s="2">
        <f>+$C54-J54-SUM($P54:T54)-SUM($Z54:AD54)</f>
        <v>-621.72625062284123</v>
      </c>
      <c r="AO54" s="2">
        <f>+$C54-K54-SUM($P54:U54)-SUM($Z54:AE54)</f>
        <v>-739.32411430867751</v>
      </c>
      <c r="AP54" s="2">
        <f>+$C54-L54-SUM($P54:V54)-SUM($Z54:AF54)</f>
        <v>-856.77576884690814</v>
      </c>
      <c r="AQ54" s="2">
        <f>+$C54-M54-SUM($P54:W54)-SUM($Z54:AG54)</f>
        <v>-974.02891276890591</v>
      </c>
      <c r="AR54" s="2">
        <f>+$C54-N54-SUM($P54:X54)-SUM($Z54:AH54)</f>
        <v>-1090.3888058062521</v>
      </c>
      <c r="AS54" s="2">
        <f>+$C54-O54-SUM($P54:Y54)-SUM($Z54:AI54)</f>
        <v>-1206.1626557570501</v>
      </c>
      <c r="AT54" s="2">
        <f>(SUMIFS('nauji absolventai I pakopa'!B$75:B$82,'nauji absolventai I pakopa'!$A$75:$A$82,'paklausa ir pasiula'!$B54)+SUMIFS('nauji absolventai rezidentura'!B$641:B$706,'nauji absolventai rezidentura'!$A$641:$A$706,'paklausa ir pasiula'!$B54))*IF($E54&gt;1,$E54,1)</f>
        <v>60.795728094478996</v>
      </c>
      <c r="AU54" s="2">
        <f>(SUMIFS('nauji absolventai I pakopa'!C$75:C$82,'nauji absolventai I pakopa'!$A$75:$A$82,'paklausa ir pasiula'!$B54)+SUMIFS('nauji absolventai rezidentura'!C$641:C$706,'nauji absolventai rezidentura'!$A$641:$A$706,'paklausa ir pasiula'!$B54))*IF($E54&gt;1,$E54,1)</f>
        <v>64.487969680425877</v>
      </c>
      <c r="AV54" s="2">
        <f>(SUMIFS('nauji absolventai I pakopa'!D$75:D$82,'nauji absolventai I pakopa'!$A$75:$A$82,'paklausa ir pasiula'!$B54)+SUMIFS('nauji absolventai rezidentura'!D$641:D$706,'nauji absolventai rezidentura'!$A$641:$A$706,'paklausa ir pasiula'!$B54))*IF($E54&gt;1,$E54,1)</f>
        <v>68.691915914822971</v>
      </c>
      <c r="AW54" s="2">
        <f>(SUMIFS('nauji absolventai I pakopa'!E$75:E$82,'nauji absolventai I pakopa'!$A$75:$A$82,'paklausa ir pasiula'!$B54)+SUMIFS('nauji absolventai rezidentura'!E$641:E$706,'nauji absolventai rezidentura'!$A$641:$A$706,'paklausa ir pasiula'!$B54))*IF($E54&gt;1,$E54,1)</f>
        <v>67.215932702519808</v>
      </c>
      <c r="AX54" s="2">
        <f>(SUMIFS('nauji absolventai I pakopa'!F$75:F$82,'nauji absolventai I pakopa'!$A$75:$A$82,'paklausa ir pasiula'!$B54)+SUMIFS('nauji absolventai rezidentura'!F$641:F$706,'nauji absolventai rezidentura'!$A$641:$A$706,'paklausa ir pasiula'!$B54))*IF($E54&gt;1,$E54,1)</f>
        <v>67.530825579624533</v>
      </c>
      <c r="AY54" s="2">
        <f>(SUMIFS('nauji absolventai I pakopa'!G$75:G$82,'nauji absolventai I pakopa'!$A$75:$A$82,'paklausa ir pasiula'!$B54)+SUMIFS('nauji absolventai rezidentura'!G$641:G$706,'nauji absolventai rezidentura'!$A$641:$A$706,'paklausa ir pasiula'!$B54))*IF($E54&gt;1,$E54,1)</f>
        <v>67.392333432814866</v>
      </c>
      <c r="AZ54" s="2">
        <f>(SUMIFS('nauji absolventai I pakopa'!H$75:H$82,'nauji absolventai I pakopa'!$A$75:$A$82,'paklausa ir pasiula'!$B54)+SUMIFS('nauji absolventai rezidentura'!H$641:H$706,'nauji absolventai rezidentura'!$A$641:$A$706,'paklausa ir pasiula'!$B54))*IF($E54&gt;1,$E54,1)</f>
        <v>67.192312532982058</v>
      </c>
      <c r="BA54" s="2">
        <f>(SUMIFS('nauji absolventai I pakopa'!I$75:I$82,'nauji absolventai I pakopa'!$A$75:$A$82,'paklausa ir pasiula'!$B54)+SUMIFS('nauji absolventai rezidentura'!I$641:I$706,'nauji absolventai rezidentura'!$A$641:$A$706,'paklausa ir pasiula'!$B54))*IF($E54&gt;1,$E54,1)</f>
        <v>67.192312532982058</v>
      </c>
      <c r="BB54" s="2">
        <f>(SUMIFS('nauji absolventai I pakopa'!J$75:J$82,'nauji absolventai I pakopa'!$A$75:$A$82,'paklausa ir pasiula'!$B54)+SUMIFS('nauji absolventai rezidentura'!J$641:J$706,'nauji absolventai rezidentura'!$A$641:$A$706,'paklausa ir pasiula'!$B54))*IF($E54&gt;1,$E54,1)</f>
        <v>67.192312532982058</v>
      </c>
      <c r="BC54" s="2">
        <f>(SUMIFS('nauji absolventai I pakopa'!K$75:K$82,'nauji absolventai I pakopa'!$A$75:$A$82,'paklausa ir pasiula'!$B54)+SUMIFS('nauji absolventai rezidentura'!K$641:K$706,'nauji absolventai rezidentura'!$A$641:$A$706,'paklausa ir pasiula'!$B54))*IF($E54&gt;1,$E54,1)</f>
        <v>67.192312532982058</v>
      </c>
      <c r="BD54" s="2">
        <f>+SUMIFS('nauji (ne absol)'!C$4:C$76,'nauji (ne absol)'!$B$4:$B$76,'paklausa ir pasiula'!$B54)*IF($E54&gt;1,$E54,1)</f>
        <v>30.583333333333332</v>
      </c>
      <c r="BE54" s="2">
        <f>+SUMIFS('nauji (ne absol)'!D$4:D$76,'nauji (ne absol)'!$B$4:$B$76,'paklausa ir pasiula'!$B54)*IF($E54&gt;1,$E54,1)</f>
        <v>30.583333333333332</v>
      </c>
      <c r="BF54" s="2">
        <f>+SUMIFS('nauji (ne absol)'!E$4:E$76,'nauji (ne absol)'!$B$4:$B$76,'paklausa ir pasiula'!$B54)*IF($E54&gt;1,$E54,1)</f>
        <v>30.583333333333332</v>
      </c>
      <c r="BG54" s="2">
        <f>+SUMIFS('nauji (ne absol)'!F$4:F$76,'nauji (ne absol)'!$B$4:$B$76,'paklausa ir pasiula'!$B54)*IF($E54&gt;1,$E54,1)</f>
        <v>30.583333333333332</v>
      </c>
      <c r="BH54" s="2">
        <f>+SUMIFS('nauji (ne absol)'!G$4:G$76,'nauji (ne absol)'!$B$4:$B$76,'paklausa ir pasiula'!$B54)*IF($E54&gt;1,$E54,1)</f>
        <v>30.583333333333332</v>
      </c>
      <c r="BI54" s="2">
        <f>+SUMIFS('nauji (ne absol)'!H$4:H$76,'nauji (ne absol)'!$B$4:$B$76,'paklausa ir pasiula'!$B54)*IF($E54&gt;1,$E54,1)</f>
        <v>30.583333333333332</v>
      </c>
      <c r="BJ54" s="2">
        <f>+SUMIFS('nauji (ne absol)'!I$4:I$76,'nauji (ne absol)'!$B$4:$B$76,'paklausa ir pasiula'!$B54)*IF($E54&gt;1,$E54,1)</f>
        <v>30.583333333333332</v>
      </c>
      <c r="BK54" s="2">
        <f>+SUMIFS('nauji (ne absol)'!J$4:J$76,'nauji (ne absol)'!$B$4:$B$76,'paklausa ir pasiula'!$B54)*IF($E54&gt;1,$E54,1)</f>
        <v>30.583333333333332</v>
      </c>
      <c r="BL54" s="2">
        <f>+SUMIFS('nauji (ne absol)'!K$4:K$76,'nauji (ne absol)'!$B$4:$B$76,'paklausa ir pasiula'!$B54)*IF($E54&gt;1,$E54,1)</f>
        <v>30.583333333333332</v>
      </c>
      <c r="BM54" s="2">
        <f>+SUMIFS('nauji (ne absol)'!L$4:L$76,'nauji (ne absol)'!$B$4:$B$76,'paklausa ir pasiula'!$B54)*IF($E54&gt;1,$E54,1)</f>
        <v>30.583333333333332</v>
      </c>
      <c r="BN54" s="2">
        <f>+AJ54+SUM($AT54:AT54)+SUM($BD54:BD54)</f>
        <v>-78.074796361222852</v>
      </c>
      <c r="BO54" s="2">
        <f>+AK54+SUM($AT54:AU54)+SUM($BD54:BE54)</f>
        <v>-91.04526248938879</v>
      </c>
      <c r="BP54" s="2">
        <f>+AL54+SUM($AT54:AV54)+SUM($BD54:BF54)</f>
        <v>-104.79909200146247</v>
      </c>
      <c r="BQ54" s="2">
        <f>+AM54+SUM($AT54:AW54)+SUM($BD54:BG54)</f>
        <v>-121.95440234436499</v>
      </c>
      <c r="BR54" s="2">
        <f>+AN54+SUM($AT54:AX54)+SUM($BD54:BH54)</f>
        <v>-140.08721198430234</v>
      </c>
      <c r="BS54" s="2">
        <f>+AO54+SUM($AT54:AY54)+SUM($BD54:BI54)</f>
        <v>-159.70940890399038</v>
      </c>
      <c r="BT54" s="2">
        <f>+AP54+SUM($AT54:AZ54)+SUM($BD54:BJ54)</f>
        <v>-179.38541757590562</v>
      </c>
      <c r="BU54" s="2">
        <f>+AQ54+SUM($AT54:BA54)+SUM($BD54:BK54)</f>
        <v>-198.86291563158801</v>
      </c>
      <c r="BV54" s="2">
        <f>+AR54+SUM($AT54:BB54)+SUM($BD54:BL54)</f>
        <v>-217.44716280261878</v>
      </c>
      <c r="BW54" s="2">
        <f>+AS54+SUM($AT54:BC54)+SUM($BD54:BM54)</f>
        <v>-235.44536688710133</v>
      </c>
    </row>
    <row r="55" spans="1:75">
      <c r="A55" t="s">
        <v>75</v>
      </c>
      <c r="B55" t="s">
        <v>51</v>
      </c>
      <c r="C55" s="2">
        <v>39.75</v>
      </c>
      <c r="D55" s="2">
        <f>+IF('realus poreikis 2020'!$D$1=1,'realus poreikis 2020'!H67,IF('realus poreikis 2020'!$D$1=2,'realus poreikis 2020'!I67,'realus poreikis 2020'!J67))*IF($E55&gt;1,E55,1)</f>
        <v>39.75</v>
      </c>
      <c r="E55" s="9">
        <f>+'darbo kruvis'!F57</f>
        <v>1</v>
      </c>
      <c r="F55" s="2">
        <f>+$D55*'pletros poreikis'!E61*IF($E55&gt;1,$E55,1)</f>
        <v>38.952801847369365</v>
      </c>
      <c r="G55" s="2">
        <f>+$D55*'pletros poreikis'!F61*IF($E55&gt;1,$E55,1)</f>
        <v>39.044645227385097</v>
      </c>
      <c r="H55" s="2">
        <f>+$D55*'pletros poreikis'!G61*IF($E55&gt;1,$E55,1)</f>
        <v>39.131824684966396</v>
      </c>
      <c r="I55" s="2">
        <f>+$D55*'pletros poreikis'!H61*IF($E55&gt;1,$E55,1)</f>
        <v>39.214340220113272</v>
      </c>
      <c r="J55" s="2">
        <f>+$D55*'pletros poreikis'!I61*IF($E55&gt;1,$E55,1)</f>
        <v>39.292191832825715</v>
      </c>
      <c r="K55" s="2">
        <f>+$D55*'pletros poreikis'!J61*IF($E55&gt;1,$E55,1)</f>
        <v>39.365379523103734</v>
      </c>
      <c r="L55" s="2">
        <f>+$D55*'pletros poreikis'!K61*IF($E55&gt;1,$E55,1)</f>
        <v>39.433903290947342</v>
      </c>
      <c r="M55" s="2">
        <f>+$D55*'pletros poreikis'!L61*IF($E55&gt;1,$E55,1)</f>
        <v>39.497763136356511</v>
      </c>
      <c r="N55" s="2">
        <f>+$D55*'pletros poreikis'!M61*IF($E55&gt;1,$E55,1)</f>
        <v>39.556959059331248</v>
      </c>
      <c r="O55" s="2">
        <f>+$D55*'pletros poreikis'!N61*IF($E55&gt;1,$E55,1)</f>
        <v>39.611491059871561</v>
      </c>
      <c r="P55" s="2">
        <f>+SUMIFS('isejimas i pensija'!D$5:D$77,'isejimas i pensija'!$C$5:$C$77,'paklausa ir pasiula'!$B55)*IF($E55&gt;1,$E55,1)</f>
        <v>1.3582773436774853</v>
      </c>
      <c r="Q55" s="2">
        <f>+SUMIFS('isejimas i pensija'!E$5:E$77,'isejimas i pensija'!$C$5:$C$77,'paklausa ir pasiula'!$B55)*IF($E55&gt;1,$E55,1)</f>
        <v>1.7722024604661075</v>
      </c>
      <c r="R55" s="2">
        <f>+SUMIFS('isejimas i pensija'!F$5:F$77,'isejimas i pensija'!$C$5:$C$77,'paklausa ir pasiula'!$B55)*IF($E55&gt;1,$E55,1)</f>
        <v>1.1501141112552569</v>
      </c>
      <c r="S55" s="2">
        <f>+SUMIFS('isejimas i pensija'!G$5:G$77,'isejimas i pensija'!$C$5:$C$77,'paklausa ir pasiula'!$B55)*IF($E55&gt;1,$E55,1)</f>
        <v>1.217385604128344</v>
      </c>
      <c r="T55" s="2">
        <f>+SUMIFS('isejimas i pensija'!H$5:H$77,'isejimas i pensija'!$C$5:$C$77,'paklausa ir pasiula'!$B55)*IF($E55&gt;1,$E55,1)</f>
        <v>1.2625451351352786</v>
      </c>
      <c r="U55" s="2">
        <f>+SUMIFS('isejimas i pensija'!I$5:I$77,'isejimas i pensija'!$C$5:$C$77,'paklausa ir pasiula'!$B55)*IF($E55&gt;1,$E55,1)</f>
        <v>1.3796168773109627</v>
      </c>
      <c r="V55" s="2">
        <f>+SUMIFS('isejimas i pensija'!J$5:J$77,'isejimas i pensija'!$C$5:$C$77,'paklausa ir pasiula'!$B55)*IF($E55&gt;1,$E55,1)</f>
        <v>1.3770184144263098</v>
      </c>
      <c r="W55" s="2">
        <f>+SUMIFS('isejimas i pensija'!K$5:K$77,'isejimas i pensija'!$C$5:$C$77,'paklausa ir pasiula'!$B55)*IF($E55&gt;1,$E55,1)</f>
        <v>1.5868783851149386</v>
      </c>
      <c r="X55" s="2">
        <f>+SUMIFS('isejimas i pensija'!L$5:L$77,'isejimas i pensija'!$C$5:$C$77,'paklausa ir pasiula'!$B55)*IF($E55&gt;1,$E55,1)</f>
        <v>1.5140123141165946</v>
      </c>
      <c r="Y55" s="2">
        <f>+SUMIFS('isejimas i pensija'!M$5:M$77,'isejimas i pensija'!$C$5:$C$77,'paklausa ir pasiula'!$B55)*IF($E55&gt;1,$E55,1)</f>
        <v>1.5363396935965139</v>
      </c>
      <c r="Z55" s="2">
        <f>+SUMIFS('isejimas is darbo'!D$5:D$77,'isejimas is darbo'!$C$5:$C$77,'paklausa ir pasiula'!$B55)*IF($E55&gt;1,$E55,1)</f>
        <v>2.375</v>
      </c>
      <c r="AA55" s="2">
        <f>+SUMIFS('isejimas is darbo'!E$5:E$77,'isejimas is darbo'!$C$5:$C$77,'paklausa ir pasiula'!$B55)*IF($E55&gt;1,$E55,1)</f>
        <v>2.375</v>
      </c>
      <c r="AB55" s="2">
        <f>+SUMIFS('isejimas is darbo'!F$5:F$77,'isejimas is darbo'!$C$5:$C$77,'paklausa ir pasiula'!$B55)*IF($E55&gt;1,$E55,1)</f>
        <v>2.375</v>
      </c>
      <c r="AC55" s="2">
        <f>+SUMIFS('isejimas is darbo'!G$5:G$77,'isejimas is darbo'!$C$5:$C$77,'paklausa ir pasiula'!$B55)*IF($E55&gt;1,$E55,1)</f>
        <v>2.375</v>
      </c>
      <c r="AD55" s="2">
        <f>+SUMIFS('isejimas is darbo'!H$5:H$77,'isejimas is darbo'!$C$5:$C$77,'paklausa ir pasiula'!$B55)*IF($E55&gt;1,$E55,1)</f>
        <v>2.375</v>
      </c>
      <c r="AE55" s="2">
        <f>+SUMIFS('isejimas is darbo'!I$5:I$77,'isejimas is darbo'!$C$5:$C$77,'paklausa ir pasiula'!$B55)*IF($E55&gt;1,$E55,1)</f>
        <v>2.375</v>
      </c>
      <c r="AF55" s="2">
        <f>+SUMIFS('isejimas is darbo'!J$5:J$77,'isejimas is darbo'!$C$5:$C$77,'paklausa ir pasiula'!$B55)*IF($E55&gt;1,$E55,1)</f>
        <v>2.375</v>
      </c>
      <c r="AG55" s="2">
        <f>+SUMIFS('isejimas is darbo'!K$5:K$77,'isejimas is darbo'!$C$5:$C$77,'paklausa ir pasiula'!$B55)*IF($E55&gt;1,$E55,1)</f>
        <v>2.375</v>
      </c>
      <c r="AH55" s="2">
        <f>+SUMIFS('isejimas is darbo'!L$5:L$77,'isejimas is darbo'!$C$5:$C$77,'paklausa ir pasiula'!$B55)*IF($E55&gt;1,$E55,1)</f>
        <v>2.375</v>
      </c>
      <c r="AI55" s="2">
        <f>+SUMIFS('isejimas is darbo'!M$5:M$77,'isejimas is darbo'!$C$5:$C$77,'paklausa ir pasiula'!$B55)*IF($E55&gt;1,$E55,1)</f>
        <v>2.375</v>
      </c>
      <c r="AJ55" s="2">
        <f>+$C55-F55-SUM($P55:P55)-SUM($Z55:Z55)</f>
        <v>-2.9360791910468502</v>
      </c>
      <c r="AK55" s="2">
        <f>+$C55-G55-SUM($P55:Q55)-SUM($Z55:AA55)</f>
        <v>-7.1751250315286894</v>
      </c>
      <c r="AL55" s="2">
        <f>+$C55-H55-SUM($P55:R55)-SUM($Z55:AB55)</f>
        <v>-10.787418600365246</v>
      </c>
      <c r="AM55" s="2">
        <f>+$C55-I55-SUM($P55:S55)-SUM($Z55:AC55)</f>
        <v>-14.462319739640465</v>
      </c>
      <c r="AN55" s="2">
        <f>+$C55-J55-SUM($P55:T55)-SUM($Z55:AD55)</f>
        <v>-18.177716487488187</v>
      </c>
      <c r="AO55" s="2">
        <f>+$C55-K55-SUM($P55:U55)-SUM($Z55:AE55)</f>
        <v>-22.005521055077168</v>
      </c>
      <c r="AP55" s="2">
        <f>+$C55-L55-SUM($P55:V55)-SUM($Z55:AF55)</f>
        <v>-25.826063237347086</v>
      </c>
      <c r="AQ55" s="2">
        <f>+$C55-M55-SUM($P55:W55)-SUM($Z55:AG55)</f>
        <v>-29.851801467871194</v>
      </c>
      <c r="AR55" s="2">
        <f>+$C55-N55-SUM($P55:X55)-SUM($Z55:AH55)</f>
        <v>-33.800009704962527</v>
      </c>
      <c r="AS55" s="2">
        <f>+$C55-O55-SUM($P55:Y55)-SUM($Z55:AI55)</f>
        <v>-37.765881399099356</v>
      </c>
      <c r="AT55" s="2">
        <f>(SUMIFS('nauji absolventai I pakopa'!B$75:B$82,'nauji absolventai I pakopa'!$A$75:$A$82,'paklausa ir pasiula'!$B55)+SUMIFS('nauji absolventai rezidentura'!B$641:B$706,'nauji absolventai rezidentura'!$A$641:$A$706,'paklausa ir pasiula'!$B55))*IF($E55&gt;1,$E55,1)</f>
        <v>0.52083333333333326</v>
      </c>
      <c r="AU55" s="2">
        <f>(SUMIFS('nauji absolventai I pakopa'!C$75:C$82,'nauji absolventai I pakopa'!$A$75:$A$82,'paklausa ir pasiula'!$B55)+SUMIFS('nauji absolventai rezidentura'!C$641:C$706,'nauji absolventai rezidentura'!$A$641:$A$706,'paklausa ir pasiula'!$B55))*IF($E55&gt;1,$E55,1)</f>
        <v>0.72916666666666663</v>
      </c>
      <c r="AV55" s="2">
        <f>(SUMIFS('nauji absolventai I pakopa'!D$75:D$82,'nauji absolventai I pakopa'!$A$75:$A$82,'paklausa ir pasiula'!$B55)+SUMIFS('nauji absolventai rezidentura'!D$641:D$706,'nauji absolventai rezidentura'!$A$641:$A$706,'paklausa ir pasiula'!$B55))*IF($E55&gt;1,$E55,1)</f>
        <v>0.875</v>
      </c>
      <c r="AW55" s="2">
        <f>(SUMIFS('nauji absolventai I pakopa'!E$75:E$82,'nauji absolventai I pakopa'!$A$75:$A$82,'paklausa ir pasiula'!$B55)+SUMIFS('nauji absolventai rezidentura'!E$641:E$706,'nauji absolventai rezidentura'!$A$641:$A$706,'paklausa ir pasiula'!$B55))*IF($E55&gt;1,$E55,1)</f>
        <v>0.70833333333333326</v>
      </c>
      <c r="AX55" s="2">
        <f>(SUMIFS('nauji absolventai I pakopa'!F$75:F$82,'nauji absolventai I pakopa'!$A$75:$A$82,'paklausa ir pasiula'!$B55)+SUMIFS('nauji absolventai rezidentura'!F$641:F$706,'nauji absolventai rezidentura'!$A$641:$A$706,'paklausa ir pasiula'!$B55))*IF($E55&gt;1,$E55,1)</f>
        <v>0.52083333333333326</v>
      </c>
      <c r="AY55" s="2">
        <f>(SUMIFS('nauji absolventai I pakopa'!G$75:G$82,'nauji absolventai I pakopa'!$A$75:$A$82,'paklausa ir pasiula'!$B55)+SUMIFS('nauji absolventai rezidentura'!G$641:G$706,'nauji absolventai rezidentura'!$A$641:$A$706,'paklausa ir pasiula'!$B55))*IF($E55&gt;1,$E55,1)</f>
        <v>0.16666666666666666</v>
      </c>
      <c r="AZ55" s="2">
        <f>(SUMIFS('nauji absolventai I pakopa'!H$75:H$82,'nauji absolventai I pakopa'!$A$75:$A$82,'paklausa ir pasiula'!$B55)+SUMIFS('nauji absolventai rezidentura'!H$641:H$706,'nauji absolventai rezidentura'!$A$641:$A$706,'paklausa ir pasiula'!$B55))*IF($E55&gt;1,$E55,1)</f>
        <v>0</v>
      </c>
      <c r="BA55" s="2">
        <f>(SUMIFS('nauji absolventai I pakopa'!I$75:I$82,'nauji absolventai I pakopa'!$A$75:$A$82,'paklausa ir pasiula'!$B55)+SUMIFS('nauji absolventai rezidentura'!I$641:I$706,'nauji absolventai rezidentura'!$A$641:$A$706,'paklausa ir pasiula'!$B55))*IF($E55&gt;1,$E55,1)</f>
        <v>0</v>
      </c>
      <c r="BB55" s="2">
        <f>(SUMIFS('nauji absolventai I pakopa'!J$75:J$82,'nauji absolventai I pakopa'!$A$75:$A$82,'paklausa ir pasiula'!$B55)+SUMIFS('nauji absolventai rezidentura'!J$641:J$706,'nauji absolventai rezidentura'!$A$641:$A$706,'paklausa ir pasiula'!$B55))*IF($E55&gt;1,$E55,1)</f>
        <v>0</v>
      </c>
      <c r="BC55" s="2">
        <f>(SUMIFS('nauji absolventai I pakopa'!K$75:K$82,'nauji absolventai I pakopa'!$A$75:$A$82,'paklausa ir pasiula'!$B55)+SUMIFS('nauji absolventai rezidentura'!K$641:K$706,'nauji absolventai rezidentura'!$A$641:$A$706,'paklausa ir pasiula'!$B55))*IF($E55&gt;1,$E55,1)</f>
        <v>0</v>
      </c>
      <c r="BD55" s="2">
        <f>+SUMIFS('nauji (ne absol)'!C$4:C$76,'nauji (ne absol)'!$B$4:$B$76,'paklausa ir pasiula'!$B55)*IF($E55&gt;1,$E55,1)</f>
        <v>1.3333333333333333</v>
      </c>
      <c r="BE55" s="2">
        <f>+SUMIFS('nauji (ne absol)'!D$4:D$76,'nauji (ne absol)'!$B$4:$B$76,'paklausa ir pasiula'!$B55)*IF($E55&gt;1,$E55,1)</f>
        <v>1.3333333333333333</v>
      </c>
      <c r="BF55" s="2">
        <f>+SUMIFS('nauji (ne absol)'!E$4:E$76,'nauji (ne absol)'!$B$4:$B$76,'paklausa ir pasiula'!$B55)*IF($E55&gt;1,$E55,1)</f>
        <v>1.3333333333333333</v>
      </c>
      <c r="BG55" s="2">
        <f>+SUMIFS('nauji (ne absol)'!F$4:F$76,'nauji (ne absol)'!$B$4:$B$76,'paklausa ir pasiula'!$B55)*IF($E55&gt;1,$E55,1)</f>
        <v>1.3333333333333333</v>
      </c>
      <c r="BH55" s="2">
        <f>+SUMIFS('nauji (ne absol)'!G$4:G$76,'nauji (ne absol)'!$B$4:$B$76,'paklausa ir pasiula'!$B55)*IF($E55&gt;1,$E55,1)</f>
        <v>1.3333333333333333</v>
      </c>
      <c r="BI55" s="2">
        <f>+SUMIFS('nauji (ne absol)'!H$4:H$76,'nauji (ne absol)'!$B$4:$B$76,'paklausa ir pasiula'!$B55)*IF($E55&gt;1,$E55,1)</f>
        <v>1.3333333333333333</v>
      </c>
      <c r="BJ55" s="2">
        <f>+SUMIFS('nauji (ne absol)'!I$4:I$76,'nauji (ne absol)'!$B$4:$B$76,'paklausa ir pasiula'!$B55)*IF($E55&gt;1,$E55,1)</f>
        <v>1.3333333333333333</v>
      </c>
      <c r="BK55" s="2">
        <f>+SUMIFS('nauji (ne absol)'!J$4:J$76,'nauji (ne absol)'!$B$4:$B$76,'paklausa ir pasiula'!$B55)*IF($E55&gt;1,$E55,1)</f>
        <v>1.3333333333333333</v>
      </c>
      <c r="BL55" s="2">
        <f>+SUMIFS('nauji (ne absol)'!K$4:K$76,'nauji (ne absol)'!$B$4:$B$76,'paklausa ir pasiula'!$B55)*IF($E55&gt;1,$E55,1)</f>
        <v>1.3333333333333333</v>
      </c>
      <c r="BM55" s="2">
        <f>+SUMIFS('nauji (ne absol)'!L$4:L$76,'nauji (ne absol)'!$B$4:$B$76,'paklausa ir pasiula'!$B55)*IF($E55&gt;1,$E55,1)</f>
        <v>1.3333333333333333</v>
      </c>
      <c r="BN55" s="2">
        <f>+AJ55+SUM($AT55:AT55)+SUM($BD55:BD55)</f>
        <v>-1.0819125243801835</v>
      </c>
      <c r="BO55" s="2">
        <f>+AK55+SUM($AT55:AU55)+SUM($BD55:BE55)</f>
        <v>-3.2584583648620229</v>
      </c>
      <c r="BP55" s="2">
        <f>+AL55+SUM($AT55:AV55)+SUM($BD55:BF55)</f>
        <v>-4.6624186003652461</v>
      </c>
      <c r="BQ55" s="2">
        <f>+AM55+SUM($AT55:AW55)+SUM($BD55:BG55)</f>
        <v>-6.2956530729737983</v>
      </c>
      <c r="BR55" s="2">
        <f>+AN55+SUM($AT55:AX55)+SUM($BD55:BH55)</f>
        <v>-8.1568831541548548</v>
      </c>
      <c r="BS55" s="2">
        <f>+AO55+SUM($AT55:AY55)+SUM($BD55:BI55)</f>
        <v>-10.484687721743835</v>
      </c>
      <c r="BT55" s="2">
        <f>+AP55+SUM($AT55:AZ55)+SUM($BD55:BJ55)</f>
        <v>-12.971896570680421</v>
      </c>
      <c r="BU55" s="2">
        <f>+AQ55+SUM($AT55:BA55)+SUM($BD55:BK55)</f>
        <v>-15.664301467871196</v>
      </c>
      <c r="BV55" s="2">
        <f>+AR55+SUM($AT55:BB55)+SUM($BD55:BL55)</f>
        <v>-18.279176371629195</v>
      </c>
      <c r="BW55" s="2">
        <f>+AS55+SUM($AT55:BC55)+SUM($BD55:BM55)</f>
        <v>-20.911714732432685</v>
      </c>
    </row>
    <row r="56" spans="1:75">
      <c r="A56" t="s">
        <v>75</v>
      </c>
      <c r="B56" t="s">
        <v>27</v>
      </c>
      <c r="C56" s="2">
        <v>46.333333333333336</v>
      </c>
      <c r="D56" s="2">
        <f>+IF('realus poreikis 2020'!$D$1=1,'realus poreikis 2020'!H68,IF('realus poreikis 2020'!$D$1=2,'realus poreikis 2020'!I68,'realus poreikis 2020'!J68))*IF($E56&gt;1,E56,1)</f>
        <v>46.333333333333336</v>
      </c>
      <c r="E56" s="9">
        <f>+'darbo kruvis'!F58</f>
        <v>1</v>
      </c>
      <c r="F56" s="2">
        <f>+$D56*'pletros poreikis'!E62*IF($E56&gt;1,$E56,1)</f>
        <v>45.404104459407478</v>
      </c>
      <c r="G56" s="2">
        <f>+$D56*'pletros poreikis'!F62*IF($E56&gt;1,$E56,1)</f>
        <v>45.511158797539018</v>
      </c>
      <c r="H56" s="2">
        <f>+$D56*'pletros poreikis'!G62*IF($E56&gt;1,$E56,1)</f>
        <v>45.612776781637983</v>
      </c>
      <c r="I56" s="2">
        <f>+$D56*'pletros poreikis'!H62*IF($E56&gt;1,$E56,1)</f>
        <v>45.708958411704366</v>
      </c>
      <c r="J56" s="2">
        <f>+$D56*'pletros poreikis'!I62*IF($E56&gt;1,$E56,1)</f>
        <v>45.799703687738152</v>
      </c>
      <c r="K56" s="2">
        <f>+$D56*'pletros poreikis'!J62*IF($E56&gt;1,$E56,1)</f>
        <v>45.88501260973937</v>
      </c>
      <c r="L56" s="2">
        <f>+$D56*'pletros poreikis'!K62*IF($E56&gt;1,$E56,1)</f>
        <v>45.964885177708013</v>
      </c>
      <c r="M56" s="2">
        <f>+$D56*'pletros poreikis'!L62*IF($E56&gt;1,$E56,1)</f>
        <v>46.039321391644066</v>
      </c>
      <c r="N56" s="2">
        <f>+$D56*'pletros poreikis'!M62*IF($E56&gt;1,$E56,1)</f>
        <v>46.108321251547537</v>
      </c>
      <c r="O56" s="2">
        <f>+$D56*'pletros poreikis'!N62*IF($E56&gt;1,$E56,1)</f>
        <v>46.171884757418425</v>
      </c>
      <c r="P56" s="2">
        <f>+SUMIFS('isejimas i pensija'!D$5:D$77,'isejimas i pensija'!$C$5:$C$77,'paklausa ir pasiula'!$B56)*IF($E56&gt;1,$E56,1)</f>
        <v>1.5646925234576674</v>
      </c>
      <c r="Q56" s="2">
        <f>+SUMIFS('isejimas i pensija'!E$5:E$77,'isejimas i pensija'!$C$5:$C$77,'paklausa ir pasiula'!$B56)*IF($E56&gt;1,$E56,1)</f>
        <v>1.5333837547981608</v>
      </c>
      <c r="R56" s="2">
        <f>+SUMIFS('isejimas i pensija'!F$5:F$77,'isejimas i pensija'!$C$5:$C$77,'paklausa ir pasiula'!$B56)*IF($E56&gt;1,$E56,1)</f>
        <v>1.7816666661718492</v>
      </c>
      <c r="S56" s="2">
        <f>+SUMIFS('isejimas i pensija'!G$5:G$77,'isejimas i pensija'!$C$5:$C$77,'paklausa ir pasiula'!$B56)*IF($E56&gt;1,$E56,1)</f>
        <v>1.2760073563750791</v>
      </c>
      <c r="T56" s="2">
        <f>+SUMIFS('isejimas i pensija'!H$5:H$77,'isejimas i pensija'!$C$5:$C$77,'paklausa ir pasiula'!$B56)*IF($E56&gt;1,$E56,1)</f>
        <v>1.1685233742217445</v>
      </c>
      <c r="U56" s="2">
        <f>+SUMIFS('isejimas i pensija'!I$5:I$77,'isejimas i pensija'!$C$5:$C$77,'paklausa ir pasiula'!$B56)*IF($E56&gt;1,$E56,1)</f>
        <v>1.1635642369698433</v>
      </c>
      <c r="V56" s="2">
        <f>+SUMIFS('isejimas i pensija'!J$5:J$77,'isejimas i pensija'!$C$5:$C$77,'paklausa ir pasiula'!$B56)*IF($E56&gt;1,$E56,1)</f>
        <v>1.1146467259989354</v>
      </c>
      <c r="W56" s="2">
        <f>+SUMIFS('isejimas i pensija'!K$5:K$77,'isejimas i pensija'!$C$5:$C$77,'paklausa ir pasiula'!$B56)*IF($E56&gt;1,$E56,1)</f>
        <v>1.1804661337635696</v>
      </c>
      <c r="X56" s="2">
        <f>+SUMIFS('isejimas i pensija'!L$5:L$77,'isejimas i pensija'!$C$5:$C$77,'paklausa ir pasiula'!$B56)*IF($E56&gt;1,$E56,1)</f>
        <v>1.1320386576163983</v>
      </c>
      <c r="Y56" s="2">
        <f>+SUMIFS('isejimas i pensija'!M$5:M$77,'isejimas i pensija'!$C$5:$C$77,'paklausa ir pasiula'!$B56)*IF($E56&gt;1,$E56,1)</f>
        <v>1.0135090743878197</v>
      </c>
      <c r="Z56" s="2">
        <f>+SUMIFS('isejimas is darbo'!D$5:D$77,'isejimas is darbo'!$C$5:$C$77,'paklausa ir pasiula'!$B56)*IF($E56&gt;1,$E56,1)</f>
        <v>1.25</v>
      </c>
      <c r="AA56" s="2">
        <f>+SUMIFS('isejimas is darbo'!E$5:E$77,'isejimas is darbo'!$C$5:$C$77,'paklausa ir pasiula'!$B56)*IF($E56&gt;1,$E56,1)</f>
        <v>1.25</v>
      </c>
      <c r="AB56" s="2">
        <f>+SUMIFS('isejimas is darbo'!F$5:F$77,'isejimas is darbo'!$C$5:$C$77,'paklausa ir pasiula'!$B56)*IF($E56&gt;1,$E56,1)</f>
        <v>1.25</v>
      </c>
      <c r="AC56" s="2">
        <f>+SUMIFS('isejimas is darbo'!G$5:G$77,'isejimas is darbo'!$C$5:$C$77,'paklausa ir pasiula'!$B56)*IF($E56&gt;1,$E56,1)</f>
        <v>1.25</v>
      </c>
      <c r="AD56" s="2">
        <f>+SUMIFS('isejimas is darbo'!H$5:H$77,'isejimas is darbo'!$C$5:$C$77,'paklausa ir pasiula'!$B56)*IF($E56&gt;1,$E56,1)</f>
        <v>1.25</v>
      </c>
      <c r="AE56" s="2">
        <f>+SUMIFS('isejimas is darbo'!I$5:I$77,'isejimas is darbo'!$C$5:$C$77,'paklausa ir pasiula'!$B56)*IF($E56&gt;1,$E56,1)</f>
        <v>1.25</v>
      </c>
      <c r="AF56" s="2">
        <f>+SUMIFS('isejimas is darbo'!J$5:J$77,'isejimas is darbo'!$C$5:$C$77,'paklausa ir pasiula'!$B56)*IF($E56&gt;1,$E56,1)</f>
        <v>1.25</v>
      </c>
      <c r="AG56" s="2">
        <f>+SUMIFS('isejimas is darbo'!K$5:K$77,'isejimas is darbo'!$C$5:$C$77,'paklausa ir pasiula'!$B56)*IF($E56&gt;1,$E56,1)</f>
        <v>1.25</v>
      </c>
      <c r="AH56" s="2">
        <f>+SUMIFS('isejimas is darbo'!L$5:L$77,'isejimas is darbo'!$C$5:$C$77,'paklausa ir pasiula'!$B56)*IF($E56&gt;1,$E56,1)</f>
        <v>1.25</v>
      </c>
      <c r="AI56" s="2">
        <f>+SUMIFS('isejimas is darbo'!M$5:M$77,'isejimas is darbo'!$C$5:$C$77,'paklausa ir pasiula'!$B56)*IF($E56&gt;1,$E56,1)</f>
        <v>1.25</v>
      </c>
      <c r="AJ56" s="2">
        <f>+$C56-F56-SUM($P56:P56)-SUM($Z56:Z56)</f>
        <v>-1.8854636495318093</v>
      </c>
      <c r="AK56" s="2">
        <f>+$C56-G56-SUM($P56:Q56)-SUM($Z56:AA56)</f>
        <v>-4.7759017424615102</v>
      </c>
      <c r="AL56" s="2">
        <f>+$C56-H56-SUM($P56:R56)-SUM($Z56:AB56)</f>
        <v>-7.9091863927323249</v>
      </c>
      <c r="AM56" s="2">
        <f>+$C56-I56-SUM($P56:S56)-SUM($Z56:AC56)</f>
        <v>-10.531375379173786</v>
      </c>
      <c r="AN56" s="2">
        <f>+$C56-J56-SUM($P56:T56)-SUM($Z56:AD56)</f>
        <v>-13.040644029429316</v>
      </c>
      <c r="AO56" s="2">
        <f>+$C56-K56-SUM($P56:U56)-SUM($Z56:AE56)</f>
        <v>-15.539517188400378</v>
      </c>
      <c r="AP56" s="2">
        <f>+$C56-L56-SUM($P56:V56)-SUM($Z56:AF56)</f>
        <v>-17.984036482367955</v>
      </c>
      <c r="AQ56" s="2">
        <f>+$C56-M56-SUM($P56:W56)-SUM($Z56:AG56)</f>
        <v>-20.488938830067582</v>
      </c>
      <c r="AR56" s="2">
        <f>+$C56-N56-SUM($P56:X56)-SUM($Z56:AH56)</f>
        <v>-22.939977347587451</v>
      </c>
      <c r="AS56" s="2">
        <f>+$C56-O56-SUM($P56:Y56)-SUM($Z56:AI56)</f>
        <v>-25.267049927846159</v>
      </c>
      <c r="AT56" s="2">
        <f>(SUMIFS('nauji absolventai I pakopa'!B$75:B$82,'nauji absolventai I pakopa'!$A$75:$A$82,'paklausa ir pasiula'!$B56)+SUMIFS('nauji absolventai rezidentura'!B$641:B$706,'nauji absolventai rezidentura'!$A$641:$A$706,'paklausa ir pasiula'!$B56))*IF($E56&gt;1,$E56,1)</f>
        <v>1.9433333333333331</v>
      </c>
      <c r="AU56" s="2">
        <f>(SUMIFS('nauji absolventai I pakopa'!C$75:C$82,'nauji absolventai I pakopa'!$A$75:$A$82,'paklausa ir pasiula'!$B56)+SUMIFS('nauji absolventai rezidentura'!C$641:C$706,'nauji absolventai rezidentura'!$A$641:$A$706,'paklausa ir pasiula'!$B56))*IF($E56&gt;1,$E56,1)</f>
        <v>1.0366666666666666</v>
      </c>
      <c r="AV56" s="2">
        <f>(SUMIFS('nauji absolventai I pakopa'!D$75:D$82,'nauji absolventai I pakopa'!$A$75:$A$82,'paklausa ir pasiula'!$B56)+SUMIFS('nauji absolventai rezidentura'!D$641:D$706,'nauji absolventai rezidentura'!$A$641:$A$706,'paklausa ir pasiula'!$B56))*IF($E56&gt;1,$E56,1)</f>
        <v>1.24</v>
      </c>
      <c r="AW56" s="2">
        <f>(SUMIFS('nauji absolventai I pakopa'!E$75:E$82,'nauji absolventai I pakopa'!$A$75:$A$82,'paklausa ir pasiula'!$B56)+SUMIFS('nauji absolventai rezidentura'!E$641:E$706,'nauji absolventai rezidentura'!$A$641:$A$706,'paklausa ir pasiula'!$B56))*IF($E56&gt;1,$E56,1)</f>
        <v>1.4066666666666665</v>
      </c>
      <c r="AX56" s="2">
        <f>(SUMIFS('nauji absolventai I pakopa'!F$75:F$82,'nauji absolventai I pakopa'!$A$75:$A$82,'paklausa ir pasiula'!$B56)+SUMIFS('nauji absolventai rezidentura'!F$641:F$706,'nauji absolventai rezidentura'!$A$641:$A$706,'paklausa ir pasiula'!$B56))*IF($E56&gt;1,$E56,1)</f>
        <v>1.4066666666666665</v>
      </c>
      <c r="AY56" s="2">
        <f>(SUMIFS('nauji absolventai I pakopa'!G$75:G$82,'nauji absolventai I pakopa'!$A$75:$A$82,'paklausa ir pasiula'!$B56)+SUMIFS('nauji absolventai rezidentura'!G$641:G$706,'nauji absolventai rezidentura'!$A$641:$A$706,'paklausa ir pasiula'!$B56))*IF($E56&gt;1,$E56,1)</f>
        <v>1.4066666666666665</v>
      </c>
      <c r="AZ56" s="2">
        <f>(SUMIFS('nauji absolventai I pakopa'!H$75:H$82,'nauji absolventai I pakopa'!$A$75:$A$82,'paklausa ir pasiula'!$B56)+SUMIFS('nauji absolventai rezidentura'!H$641:H$706,'nauji absolventai rezidentura'!$A$641:$A$706,'paklausa ir pasiula'!$B56))*IF($E56&gt;1,$E56,1)</f>
        <v>1.4066666666666665</v>
      </c>
      <c r="BA56" s="2">
        <f>(SUMIFS('nauji absolventai I pakopa'!I$75:I$82,'nauji absolventai I pakopa'!$A$75:$A$82,'paklausa ir pasiula'!$B56)+SUMIFS('nauji absolventai rezidentura'!I$641:I$706,'nauji absolventai rezidentura'!$A$641:$A$706,'paklausa ir pasiula'!$B56))*IF($E56&gt;1,$E56,1)</f>
        <v>1.4066666666666665</v>
      </c>
      <c r="BB56" s="2">
        <f>(SUMIFS('nauji absolventai I pakopa'!J$75:J$82,'nauji absolventai I pakopa'!$A$75:$A$82,'paklausa ir pasiula'!$B56)+SUMIFS('nauji absolventai rezidentura'!J$641:J$706,'nauji absolventai rezidentura'!$A$641:$A$706,'paklausa ir pasiula'!$B56))*IF($E56&gt;1,$E56,1)</f>
        <v>1.4066666666666665</v>
      </c>
      <c r="BC56" s="2">
        <f>(SUMIFS('nauji absolventai I pakopa'!K$75:K$82,'nauji absolventai I pakopa'!$A$75:$A$82,'paklausa ir pasiula'!$B56)+SUMIFS('nauji absolventai rezidentura'!K$641:K$706,'nauji absolventai rezidentura'!$A$641:$A$706,'paklausa ir pasiula'!$B56))*IF($E56&gt;1,$E56,1)</f>
        <v>1.4066666666666665</v>
      </c>
      <c r="BD56" s="2">
        <f>+SUMIFS('nauji (ne absol)'!C$4:C$76,'nauji (ne absol)'!$B$4:$B$76,'paklausa ir pasiula'!$B56)*IF($E56&gt;1,$E56,1)</f>
        <v>0.5</v>
      </c>
      <c r="BE56" s="2">
        <f>+SUMIFS('nauji (ne absol)'!D$4:D$76,'nauji (ne absol)'!$B$4:$B$76,'paklausa ir pasiula'!$B56)*IF($E56&gt;1,$E56,1)</f>
        <v>0.5</v>
      </c>
      <c r="BF56" s="2">
        <f>+SUMIFS('nauji (ne absol)'!E$4:E$76,'nauji (ne absol)'!$B$4:$B$76,'paklausa ir pasiula'!$B56)*IF($E56&gt;1,$E56,1)</f>
        <v>0.5</v>
      </c>
      <c r="BG56" s="2">
        <f>+SUMIFS('nauji (ne absol)'!F$4:F$76,'nauji (ne absol)'!$B$4:$B$76,'paklausa ir pasiula'!$B56)*IF($E56&gt;1,$E56,1)</f>
        <v>0.5</v>
      </c>
      <c r="BH56" s="2">
        <f>+SUMIFS('nauji (ne absol)'!G$4:G$76,'nauji (ne absol)'!$B$4:$B$76,'paklausa ir pasiula'!$B56)*IF($E56&gt;1,$E56,1)</f>
        <v>0.5</v>
      </c>
      <c r="BI56" s="2">
        <f>+SUMIFS('nauji (ne absol)'!H$4:H$76,'nauji (ne absol)'!$B$4:$B$76,'paklausa ir pasiula'!$B56)*IF($E56&gt;1,$E56,1)</f>
        <v>0.5</v>
      </c>
      <c r="BJ56" s="2">
        <f>+SUMIFS('nauji (ne absol)'!I$4:I$76,'nauji (ne absol)'!$B$4:$B$76,'paklausa ir pasiula'!$B56)*IF($E56&gt;1,$E56,1)</f>
        <v>0.5</v>
      </c>
      <c r="BK56" s="2">
        <f>+SUMIFS('nauji (ne absol)'!J$4:J$76,'nauji (ne absol)'!$B$4:$B$76,'paklausa ir pasiula'!$B56)*IF($E56&gt;1,$E56,1)</f>
        <v>0.5</v>
      </c>
      <c r="BL56" s="2">
        <f>+SUMIFS('nauji (ne absol)'!K$4:K$76,'nauji (ne absol)'!$B$4:$B$76,'paklausa ir pasiula'!$B56)*IF($E56&gt;1,$E56,1)</f>
        <v>0.5</v>
      </c>
      <c r="BM56" s="2">
        <f>+SUMIFS('nauji (ne absol)'!L$4:L$76,'nauji (ne absol)'!$B$4:$B$76,'paklausa ir pasiula'!$B56)*IF($E56&gt;1,$E56,1)</f>
        <v>0.5</v>
      </c>
      <c r="BN56" s="2">
        <f>+AJ56+SUM($AT56:AT56)+SUM($BD56:BD56)</f>
        <v>0.5578696838015238</v>
      </c>
      <c r="BO56" s="2">
        <f>+AK56+SUM($AT56:AU56)+SUM($BD56:BE56)</f>
        <v>-0.79590174246151069</v>
      </c>
      <c r="BP56" s="2">
        <f>+AL56+SUM($AT56:AV56)+SUM($BD56:BF56)</f>
        <v>-2.1891863927323252</v>
      </c>
      <c r="BQ56" s="2">
        <f>+AM56+SUM($AT56:AW56)+SUM($BD56:BG56)</f>
        <v>-2.9047087125071203</v>
      </c>
      <c r="BR56" s="2">
        <f>+AN56+SUM($AT56:AX56)+SUM($BD56:BH56)</f>
        <v>-3.5073106960959839</v>
      </c>
      <c r="BS56" s="2">
        <f>+AO56+SUM($AT56:AY56)+SUM($BD56:BI56)</f>
        <v>-4.0995171884003785</v>
      </c>
      <c r="BT56" s="2">
        <f>+AP56+SUM($AT56:AZ56)+SUM($BD56:BJ56)</f>
        <v>-4.6373698157012893</v>
      </c>
      <c r="BU56" s="2">
        <f>+AQ56+SUM($AT56:BA56)+SUM($BD56:BK56)</f>
        <v>-5.2356054967342498</v>
      </c>
      <c r="BV56" s="2">
        <f>+AR56+SUM($AT56:BB56)+SUM($BD56:BL56)</f>
        <v>-5.7799773475874527</v>
      </c>
      <c r="BW56" s="2">
        <f>+AS56+SUM($AT56:BC56)+SUM($BD56:BM56)</f>
        <v>-6.2003832611794945</v>
      </c>
    </row>
    <row r="57" spans="1:75">
      <c r="A57" t="s">
        <v>75</v>
      </c>
      <c r="B57" s="51" t="s">
        <v>44</v>
      </c>
      <c r="C57" s="2">
        <v>17.416666666666664</v>
      </c>
      <c r="D57" s="2">
        <f>+IF('realus poreikis 2020'!$D$1=1,'realus poreikis 2020'!H69,IF('realus poreikis 2020'!$D$1=2,'realus poreikis 2020'!I69,'realus poreikis 2020'!J69))*IF($E57&gt;1,E57,1)</f>
        <v>17.416666666666664</v>
      </c>
      <c r="E57" s="9">
        <f>+'darbo kruvis'!F59</f>
        <v>1</v>
      </c>
      <c r="F57" s="2">
        <f>+$D57*'pletros poreikis'!E63*IF($E57&gt;1,$E57,1)</f>
        <v>17.067370201467917</v>
      </c>
      <c r="G57" s="2">
        <f>+$D57*'pletros poreikis'!F63*IF($E57&gt;1,$E57,1)</f>
        <v>17.107611850154054</v>
      </c>
      <c r="H57" s="2">
        <f>+$D57*'pletros poreikis'!G63*IF($E57&gt;1,$E57,1)</f>
        <v>17.145809977270389</v>
      </c>
      <c r="I57" s="2">
        <f>+$D57*'pletros poreikis'!H63*IF($E57&gt;1,$E57,1)</f>
        <v>17.181964582816924</v>
      </c>
      <c r="J57" s="2">
        <f>+$D57*'pletros poreikis'!I63*IF($E57&gt;1,$E57,1)</f>
        <v>17.216075666793653</v>
      </c>
      <c r="K57" s="2">
        <f>+$D57*'pletros poreikis'!J63*IF($E57&gt;1,$E57,1)</f>
        <v>17.248143229200586</v>
      </c>
      <c r="L57" s="2">
        <f>+$D57*'pletros poreikis'!K63*IF($E57&gt;1,$E57,1)</f>
        <v>17.27816727003772</v>
      </c>
      <c r="M57" s="2">
        <f>+$D57*'pletros poreikis'!L63*IF($E57&gt;1,$E57,1)</f>
        <v>17.306147789305051</v>
      </c>
      <c r="N57" s="2">
        <f>+$D57*'pletros poreikis'!M63*IF($E57&gt;1,$E57,1)</f>
        <v>17.332084787002579</v>
      </c>
      <c r="O57" s="2">
        <f>+$D57*'pletros poreikis'!N63*IF($E57&gt;1,$E57,1)</f>
        <v>17.355978263130304</v>
      </c>
      <c r="P57" s="2">
        <f>+SUMIFS('isejimas i pensija'!D$5:D$77,'isejimas i pensija'!$C$5:$C$77,'paklausa ir pasiula'!$B57)*IF($E57&gt;1,$E57,1)</f>
        <v>0.36043961760759818</v>
      </c>
      <c r="Q57" s="2">
        <f>+SUMIFS('isejimas i pensija'!E$5:E$77,'isejimas i pensija'!$C$5:$C$77,'paklausa ir pasiula'!$B57)*IF($E57&gt;1,$E57,1)</f>
        <v>0.43033187503871506</v>
      </c>
      <c r="R57" s="2">
        <f>+SUMIFS('isejimas i pensija'!F$5:F$77,'isejimas i pensija'!$C$5:$C$77,'paklausa ir pasiula'!$B57)*IF($E57&gt;1,$E57,1)</f>
        <v>0.46030369523512238</v>
      </c>
      <c r="S57" s="2">
        <f>+SUMIFS('isejimas i pensija'!G$5:G$77,'isejimas i pensija'!$C$5:$C$77,'paklausa ir pasiula'!$B57)*IF($E57&gt;1,$E57,1)</f>
        <v>0.50852614672139063</v>
      </c>
      <c r="T57" s="2">
        <f>+SUMIFS('isejimas i pensija'!H$5:H$77,'isejimas i pensija'!$C$5:$C$77,'paklausa ir pasiula'!$B57)*IF($E57&gt;1,$E57,1)</f>
        <v>0.59191257889313631</v>
      </c>
      <c r="U57" s="2">
        <f>+SUMIFS('isejimas i pensija'!I$5:I$77,'isejimas i pensija'!$C$5:$C$77,'paklausa ir pasiula'!$B57)*IF($E57&gt;1,$E57,1)</f>
        <v>0.6327440896647949</v>
      </c>
      <c r="V57" s="2">
        <f>+SUMIFS('isejimas i pensija'!J$5:J$77,'isejimas i pensija'!$C$5:$C$77,'paklausa ir pasiula'!$B57)*IF($E57&gt;1,$E57,1)</f>
        <v>0.75759128846733925</v>
      </c>
      <c r="W57" s="2">
        <f>+SUMIFS('isejimas i pensija'!K$5:K$77,'isejimas i pensija'!$C$5:$C$77,'paklausa ir pasiula'!$B57)*IF($E57&gt;1,$E57,1)</f>
        <v>0.79846110117605673</v>
      </c>
      <c r="X57" s="2">
        <f>+SUMIFS('isejimas i pensija'!L$5:L$77,'isejimas i pensija'!$C$5:$C$77,'paklausa ir pasiula'!$B57)*IF($E57&gt;1,$E57,1)</f>
        <v>0.87560332337175772</v>
      </c>
      <c r="Y57" s="2">
        <f>+SUMIFS('isejimas i pensija'!M$5:M$77,'isejimas i pensija'!$C$5:$C$77,'paklausa ir pasiula'!$B57)*IF($E57&gt;1,$E57,1)</f>
        <v>0.89732135335939001</v>
      </c>
      <c r="Z57" s="2">
        <f>+SUMIFS('isejimas is darbo'!D$5:D$77,'isejimas is darbo'!$C$5:$C$77,'paklausa ir pasiula'!$B57)*IF($E57&gt;1,$E57,1)</f>
        <v>0</v>
      </c>
      <c r="AA57" s="2">
        <f>+SUMIFS('isejimas is darbo'!E$5:E$77,'isejimas is darbo'!$C$5:$C$77,'paklausa ir pasiula'!$B57)*IF($E57&gt;1,$E57,1)</f>
        <v>0</v>
      </c>
      <c r="AB57" s="2">
        <f>+SUMIFS('isejimas is darbo'!F$5:F$77,'isejimas is darbo'!$C$5:$C$77,'paklausa ir pasiula'!$B57)*IF($E57&gt;1,$E57,1)</f>
        <v>0</v>
      </c>
      <c r="AC57" s="2">
        <f>+SUMIFS('isejimas is darbo'!G$5:G$77,'isejimas is darbo'!$C$5:$C$77,'paklausa ir pasiula'!$B57)*IF($E57&gt;1,$E57,1)</f>
        <v>0</v>
      </c>
      <c r="AD57" s="2">
        <f>+SUMIFS('isejimas is darbo'!H$5:H$77,'isejimas is darbo'!$C$5:$C$77,'paklausa ir pasiula'!$B57)*IF($E57&gt;1,$E57,1)</f>
        <v>0</v>
      </c>
      <c r="AE57" s="2">
        <f>+SUMIFS('isejimas is darbo'!I$5:I$77,'isejimas is darbo'!$C$5:$C$77,'paklausa ir pasiula'!$B57)*IF($E57&gt;1,$E57,1)</f>
        <v>0</v>
      </c>
      <c r="AF57" s="2">
        <f>+SUMIFS('isejimas is darbo'!J$5:J$77,'isejimas is darbo'!$C$5:$C$77,'paklausa ir pasiula'!$B57)*IF($E57&gt;1,$E57,1)</f>
        <v>0</v>
      </c>
      <c r="AG57" s="2">
        <f>+SUMIFS('isejimas is darbo'!K$5:K$77,'isejimas is darbo'!$C$5:$C$77,'paklausa ir pasiula'!$B57)*IF($E57&gt;1,$E57,1)</f>
        <v>0</v>
      </c>
      <c r="AH57" s="2">
        <f>+SUMIFS('isejimas is darbo'!L$5:L$77,'isejimas is darbo'!$C$5:$C$77,'paklausa ir pasiula'!$B57)*IF($E57&gt;1,$E57,1)</f>
        <v>0</v>
      </c>
      <c r="AI57" s="2">
        <f>+SUMIFS('isejimas is darbo'!M$5:M$77,'isejimas is darbo'!$C$5:$C$77,'paklausa ir pasiula'!$B57)*IF($E57&gt;1,$E57,1)</f>
        <v>0</v>
      </c>
      <c r="AJ57" s="2">
        <f>+$C57-F57-SUM($P57:P57)-SUM($Z57:Z57)</f>
        <v>-1.1143152408850387E-2</v>
      </c>
      <c r="AK57" s="2">
        <f>+$C57-G57-SUM($P57:Q57)-SUM($Z57:AA57)</f>
        <v>-0.48171667613370306</v>
      </c>
      <c r="AL57" s="2">
        <f>+$C57-H57-SUM($P57:R57)-SUM($Z57:AB57)</f>
        <v>-0.98021849848516007</v>
      </c>
      <c r="AM57" s="2">
        <f>+$C57-I57-SUM($P57:S57)-SUM($Z57:AC57)</f>
        <v>-1.5248992507530861</v>
      </c>
      <c r="AN57" s="2">
        <f>+$C57-J57-SUM($P57:T57)-SUM($Z57:AD57)</f>
        <v>-2.1509229136229511</v>
      </c>
      <c r="AO57" s="2">
        <f>+$C57-K57-SUM($P57:U57)-SUM($Z57:AE57)</f>
        <v>-2.8157345656946791</v>
      </c>
      <c r="AP57" s="2">
        <f>+$C57-L57-SUM($P57:V57)-SUM($Z57:AF57)</f>
        <v>-3.6033498949991518</v>
      </c>
      <c r="AQ57" s="2">
        <f>+$C57-M57-SUM($P57:W57)-SUM($Z57:AG57)</f>
        <v>-4.4297915154425391</v>
      </c>
      <c r="AR57" s="2">
        <f>+$C57-N57-SUM($P57:X57)-SUM($Z57:AH57)</f>
        <v>-5.3313318365118247</v>
      </c>
      <c r="AS57" s="2">
        <f>+$C57-O57-SUM($P57:Y57)-SUM($Z57:AI57)</f>
        <v>-6.2525466659989402</v>
      </c>
      <c r="AT57" s="2">
        <f>(SUMIFS('nauji absolventai I pakopa'!B$75:B$82,'nauji absolventai I pakopa'!$A$75:$A$82,'paklausa ir pasiula'!$B57)+SUMIFS('nauji absolventai rezidentura'!B$641:B$706,'nauji absolventai rezidentura'!$A$641:$A$706,'paklausa ir pasiula'!$B57))*IF($E57&gt;1,$E57,1)</f>
        <v>0.4</v>
      </c>
      <c r="AU57" s="2">
        <f>(SUMIFS('nauji absolventai I pakopa'!C$75:C$82,'nauji absolventai I pakopa'!$A$75:$A$82,'paklausa ir pasiula'!$B57)+SUMIFS('nauji absolventai rezidentura'!C$641:C$706,'nauji absolventai rezidentura'!$A$641:$A$706,'paklausa ir pasiula'!$B57))*IF($E57&gt;1,$E57,1)</f>
        <v>0.4</v>
      </c>
      <c r="AV57" s="2">
        <f>(SUMIFS('nauji absolventai I pakopa'!D$75:D$82,'nauji absolventai I pakopa'!$A$75:$A$82,'paklausa ir pasiula'!$B57)+SUMIFS('nauji absolventai rezidentura'!D$641:D$706,'nauji absolventai rezidentura'!$A$641:$A$706,'paklausa ir pasiula'!$B57))*IF($E57&gt;1,$E57,1)</f>
        <v>0.4</v>
      </c>
      <c r="AW57" s="2">
        <f>(SUMIFS('nauji absolventai I pakopa'!E$75:E$82,'nauji absolventai I pakopa'!$A$75:$A$82,'paklausa ir pasiula'!$B57)+SUMIFS('nauji absolventai rezidentura'!E$641:E$706,'nauji absolventai rezidentura'!$A$641:$A$706,'paklausa ir pasiula'!$B57))*IF($E57&gt;1,$E57,1)</f>
        <v>0.2</v>
      </c>
      <c r="AX57" s="2">
        <f>(SUMIFS('nauji absolventai I pakopa'!F$75:F$82,'nauji absolventai I pakopa'!$A$75:$A$82,'paklausa ir pasiula'!$B57)+SUMIFS('nauji absolventai rezidentura'!F$641:F$706,'nauji absolventai rezidentura'!$A$641:$A$706,'paklausa ir pasiula'!$B57))*IF($E57&gt;1,$E57,1)</f>
        <v>0.2</v>
      </c>
      <c r="AY57" s="2">
        <f>(SUMIFS('nauji absolventai I pakopa'!G$75:G$82,'nauji absolventai I pakopa'!$A$75:$A$82,'paklausa ir pasiula'!$B57)+SUMIFS('nauji absolventai rezidentura'!G$641:G$706,'nauji absolventai rezidentura'!$A$641:$A$706,'paklausa ir pasiula'!$B57))*IF($E57&gt;1,$E57,1)</f>
        <v>0.2</v>
      </c>
      <c r="AZ57" s="2">
        <f>(SUMIFS('nauji absolventai I pakopa'!H$75:H$82,'nauji absolventai I pakopa'!$A$75:$A$82,'paklausa ir pasiula'!$B57)+SUMIFS('nauji absolventai rezidentura'!H$641:H$706,'nauji absolventai rezidentura'!$A$641:$A$706,'paklausa ir pasiula'!$B57))*IF($E57&gt;1,$E57,1)</f>
        <v>0.2</v>
      </c>
      <c r="BA57" s="2">
        <f>(SUMIFS('nauji absolventai I pakopa'!I$75:I$82,'nauji absolventai I pakopa'!$A$75:$A$82,'paklausa ir pasiula'!$B57)+SUMIFS('nauji absolventai rezidentura'!I$641:I$706,'nauji absolventai rezidentura'!$A$641:$A$706,'paklausa ir pasiula'!$B57))*IF($E57&gt;1,$E57,1)</f>
        <v>0.2</v>
      </c>
      <c r="BB57" s="2">
        <f>(SUMIFS('nauji absolventai I pakopa'!J$75:J$82,'nauji absolventai I pakopa'!$A$75:$A$82,'paklausa ir pasiula'!$B57)+SUMIFS('nauji absolventai rezidentura'!J$641:J$706,'nauji absolventai rezidentura'!$A$641:$A$706,'paklausa ir pasiula'!$B57))*IF($E57&gt;1,$E57,1)</f>
        <v>0.2</v>
      </c>
      <c r="BC57" s="2">
        <f>(SUMIFS('nauji absolventai I pakopa'!K$75:K$82,'nauji absolventai I pakopa'!$A$75:$A$82,'paklausa ir pasiula'!$B57)+SUMIFS('nauji absolventai rezidentura'!K$641:K$706,'nauji absolventai rezidentura'!$A$641:$A$706,'paklausa ir pasiula'!$B57))*IF($E57&gt;1,$E57,1)</f>
        <v>0.2</v>
      </c>
      <c r="BD57" s="2">
        <f>+SUMIFS('nauji (ne absol)'!C$4:C$76,'nauji (ne absol)'!$B$4:$B$76,'paklausa ir pasiula'!$B57)*IF($E57&gt;1,$E57,1)</f>
        <v>3.104166666666667</v>
      </c>
      <c r="BE57" s="2">
        <f>+SUMIFS('nauji (ne absol)'!D$4:D$76,'nauji (ne absol)'!$B$4:$B$76,'paklausa ir pasiula'!$B57)*IF($E57&gt;1,$E57,1)</f>
        <v>3.104166666666667</v>
      </c>
      <c r="BF57" s="2">
        <f>+SUMIFS('nauji (ne absol)'!E$4:E$76,'nauji (ne absol)'!$B$4:$B$76,'paklausa ir pasiula'!$B57)*IF($E57&gt;1,$E57,1)</f>
        <v>3.104166666666667</v>
      </c>
      <c r="BG57" s="2">
        <f>+SUMIFS('nauji (ne absol)'!F$4:F$76,'nauji (ne absol)'!$B$4:$B$76,'paklausa ir pasiula'!$B57)*IF($E57&gt;1,$E57,1)</f>
        <v>3.104166666666667</v>
      </c>
      <c r="BH57" s="2">
        <f>+SUMIFS('nauji (ne absol)'!G$4:G$76,'nauji (ne absol)'!$B$4:$B$76,'paklausa ir pasiula'!$B57)*IF($E57&gt;1,$E57,1)</f>
        <v>3.104166666666667</v>
      </c>
      <c r="BI57" s="2">
        <f>+SUMIFS('nauji (ne absol)'!H$4:H$76,'nauji (ne absol)'!$B$4:$B$76,'paklausa ir pasiula'!$B57)*IF($E57&gt;1,$E57,1)</f>
        <v>3.104166666666667</v>
      </c>
      <c r="BJ57" s="2">
        <f>+SUMIFS('nauji (ne absol)'!I$4:I$76,'nauji (ne absol)'!$B$4:$B$76,'paklausa ir pasiula'!$B57)*IF($E57&gt;1,$E57,1)</f>
        <v>3.104166666666667</v>
      </c>
      <c r="BK57" s="2">
        <f>+SUMIFS('nauji (ne absol)'!J$4:J$76,'nauji (ne absol)'!$B$4:$B$76,'paklausa ir pasiula'!$B57)*IF($E57&gt;1,$E57,1)</f>
        <v>3.104166666666667</v>
      </c>
      <c r="BL57" s="2">
        <f>+SUMIFS('nauji (ne absol)'!K$4:K$76,'nauji (ne absol)'!$B$4:$B$76,'paklausa ir pasiula'!$B57)*IF($E57&gt;1,$E57,1)</f>
        <v>3.104166666666667</v>
      </c>
      <c r="BM57" s="2">
        <f>+SUMIFS('nauji (ne absol)'!L$4:L$76,'nauji (ne absol)'!$B$4:$B$76,'paklausa ir pasiula'!$B57)*IF($E57&gt;1,$E57,1)</f>
        <v>3.104166666666667</v>
      </c>
      <c r="BN57" s="2">
        <f>+AJ57+SUM($AT57:AT57)+SUM($BD57:BD57)</f>
        <v>3.4930235142578168</v>
      </c>
      <c r="BO57" s="2">
        <f>+AK57+SUM($AT57:AU57)+SUM($BD57:BE57)</f>
        <v>6.5266166571996305</v>
      </c>
      <c r="BP57" s="2">
        <f>+AL57+SUM($AT57:AV57)+SUM($BD57:BF57)</f>
        <v>9.5322815015148397</v>
      </c>
      <c r="BQ57" s="2">
        <f>+AM57+SUM($AT57:AW57)+SUM($BD57:BG57)</f>
        <v>12.291767415913583</v>
      </c>
      <c r="BR57" s="2">
        <f>+AN57+SUM($AT57:AX57)+SUM($BD57:BH57)</f>
        <v>14.969910419710384</v>
      </c>
      <c r="BS57" s="2">
        <f>+AO57+SUM($AT57:AY57)+SUM($BD57:BI57)</f>
        <v>17.609265434305325</v>
      </c>
      <c r="BT57" s="2">
        <f>+AP57+SUM($AT57:AZ57)+SUM($BD57:BJ57)</f>
        <v>20.12581677166752</v>
      </c>
      <c r="BU57" s="2">
        <f>+AQ57+SUM($AT57:BA57)+SUM($BD57:BK57)</f>
        <v>22.6035418178908</v>
      </c>
      <c r="BV57" s="2">
        <f>+AR57+SUM($AT57:BB57)+SUM($BD57:BL57)</f>
        <v>25.006168163488184</v>
      </c>
      <c r="BW57" s="2">
        <f>+AS57+SUM($AT57:BC57)+SUM($BD57:BM57)</f>
        <v>27.389120000667734</v>
      </c>
    </row>
    <row r="58" spans="1:75">
      <c r="A58" t="s">
        <v>75</v>
      </c>
      <c r="B58" t="s">
        <v>54</v>
      </c>
      <c r="C58" s="2">
        <v>41.166666666666664</v>
      </c>
      <c r="D58" s="2">
        <f>+IF('realus poreikis 2020'!$D$1=1,'realus poreikis 2020'!H70,IF('realus poreikis 2020'!$D$1=2,'realus poreikis 2020'!I70,'realus poreikis 2020'!J70))*IF($E58&gt;1,E58,1)</f>
        <v>41.166666666666664</v>
      </c>
      <c r="E58" s="9">
        <f>+'darbo kruvis'!F60</f>
        <v>1</v>
      </c>
      <c r="F58" s="2">
        <f>+$D58*'pletros poreikis'!E64*IF($E58&gt;1,$E58,1)</f>
        <v>40.341056839833257</v>
      </c>
      <c r="G58" s="2">
        <f>+$D58*'pletros poreikis'!F64*IF($E58&gt;1,$E58,1)</f>
        <v>40.43617346400049</v>
      </c>
      <c r="H58" s="2">
        <f>+$D58*'pletros poreikis'!G64*IF($E58&gt;1,$E58,1)</f>
        <v>40.526459946275473</v>
      </c>
      <c r="I58" s="2">
        <f>+$D58*'pletros poreikis'!H64*IF($E58&gt;1,$E58,1)</f>
        <v>40.611916286658193</v>
      </c>
      <c r="J58" s="2">
        <f>+$D58*'pletros poreikis'!I64*IF($E58&gt;1,$E58,1)</f>
        <v>40.692542485148643</v>
      </c>
      <c r="K58" s="2">
        <f>+$D58*'pletros poreikis'!J64*IF($E58&gt;1,$E58,1)</f>
        <v>40.768338541746843</v>
      </c>
      <c r="L58" s="2">
        <f>+$D58*'pletros poreikis'!K64*IF($E58&gt;1,$E58,1)</f>
        <v>40.839304456452794</v>
      </c>
      <c r="M58" s="2">
        <f>+$D58*'pletros poreikis'!L64*IF($E58&gt;1,$E58,1)</f>
        <v>40.905440229266489</v>
      </c>
      <c r="N58" s="2">
        <f>+$D58*'pletros poreikis'!M64*IF($E58&gt;1,$E58,1)</f>
        <v>40.966745860187913</v>
      </c>
      <c r="O58" s="2">
        <f>+$D58*'pletros poreikis'!N64*IF($E58&gt;1,$E58,1)</f>
        <v>41.023221349217089</v>
      </c>
      <c r="P58" s="2">
        <f>+SUMIFS('isejimas i pensija'!D$5:D$77,'isejimas i pensija'!$C$5:$C$77,'paklausa ir pasiula'!$B58)*IF($E58&gt;1,$E58,1)</f>
        <v>0.34251304207849947</v>
      </c>
      <c r="Q58" s="2">
        <f>+SUMIFS('isejimas i pensija'!E$5:E$77,'isejimas i pensija'!$C$5:$C$77,'paklausa ir pasiula'!$B58)*IF($E58&gt;1,$E58,1)</f>
        <v>0.40436229291628112</v>
      </c>
      <c r="R58" s="2">
        <f>+SUMIFS('isejimas i pensija'!F$5:F$77,'isejimas i pensija'!$C$5:$C$77,'paklausa ir pasiula'!$B58)*IF($E58&gt;1,$E58,1)</f>
        <v>0.5636655974901521</v>
      </c>
      <c r="S58" s="2">
        <f>+SUMIFS('isejimas i pensija'!G$5:G$77,'isejimas i pensija'!$C$5:$C$77,'paklausa ir pasiula'!$B58)*IF($E58&gt;1,$E58,1)</f>
        <v>0.66297807569620271</v>
      </c>
      <c r="T58" s="2">
        <f>+SUMIFS('isejimas i pensija'!H$5:H$77,'isejimas i pensija'!$C$5:$C$77,'paklausa ir pasiula'!$B58)*IF($E58&gt;1,$E58,1)</f>
        <v>0.80178598225378095</v>
      </c>
      <c r="U58" s="2">
        <f>+SUMIFS('isejimas i pensija'!I$5:I$77,'isejimas i pensija'!$C$5:$C$77,'paklausa ir pasiula'!$B58)*IF($E58&gt;1,$E58,1)</f>
        <v>0.91686824541957557</v>
      </c>
      <c r="V58" s="2">
        <f>+SUMIFS('isejimas i pensija'!J$5:J$77,'isejimas i pensija'!$C$5:$C$77,'paklausa ir pasiula'!$B58)*IF($E58&gt;1,$E58,1)</f>
        <v>1.0353543859237335</v>
      </c>
      <c r="W58" s="2">
        <f>+SUMIFS('isejimas i pensija'!K$5:K$77,'isejimas i pensija'!$C$5:$C$77,'paklausa ir pasiula'!$B58)*IF($E58&gt;1,$E58,1)</f>
        <v>1.2210063688184212</v>
      </c>
      <c r="X58" s="2">
        <f>+SUMIFS('isejimas i pensija'!L$5:L$77,'isejimas i pensija'!$C$5:$C$77,'paklausa ir pasiula'!$B58)*IF($E58&gt;1,$E58,1)</f>
        <v>1.3028329235639422</v>
      </c>
      <c r="Y58" s="2">
        <f>+SUMIFS('isejimas i pensija'!M$5:M$77,'isejimas i pensija'!$C$5:$C$77,'paklausa ir pasiula'!$B58)*IF($E58&gt;1,$E58,1)</f>
        <v>1.5102257202574469</v>
      </c>
      <c r="Z58" s="2">
        <f>+SUMIFS('isejimas is darbo'!D$5:D$77,'isejimas is darbo'!$C$5:$C$77,'paklausa ir pasiula'!$B58)*IF($E58&gt;1,$E58,1)</f>
        <v>0.58333333333333326</v>
      </c>
      <c r="AA58" s="2">
        <f>+SUMIFS('isejimas is darbo'!E$5:E$77,'isejimas is darbo'!$C$5:$C$77,'paklausa ir pasiula'!$B58)*IF($E58&gt;1,$E58,1)</f>
        <v>0.58333333333333326</v>
      </c>
      <c r="AB58" s="2">
        <f>+SUMIFS('isejimas is darbo'!F$5:F$77,'isejimas is darbo'!$C$5:$C$77,'paklausa ir pasiula'!$B58)*IF($E58&gt;1,$E58,1)</f>
        <v>0.58333333333333326</v>
      </c>
      <c r="AC58" s="2">
        <f>+SUMIFS('isejimas is darbo'!G$5:G$77,'isejimas is darbo'!$C$5:$C$77,'paklausa ir pasiula'!$B58)*IF($E58&gt;1,$E58,1)</f>
        <v>0.58333333333333326</v>
      </c>
      <c r="AD58" s="2">
        <f>+SUMIFS('isejimas is darbo'!H$5:H$77,'isejimas is darbo'!$C$5:$C$77,'paklausa ir pasiula'!$B58)*IF($E58&gt;1,$E58,1)</f>
        <v>0.58333333333333326</v>
      </c>
      <c r="AE58" s="2">
        <f>+SUMIFS('isejimas is darbo'!I$5:I$77,'isejimas is darbo'!$C$5:$C$77,'paklausa ir pasiula'!$B58)*IF($E58&gt;1,$E58,1)</f>
        <v>0.58333333333333326</v>
      </c>
      <c r="AF58" s="2">
        <f>+SUMIFS('isejimas is darbo'!J$5:J$77,'isejimas is darbo'!$C$5:$C$77,'paklausa ir pasiula'!$B58)*IF($E58&gt;1,$E58,1)</f>
        <v>0.58333333333333326</v>
      </c>
      <c r="AG58" s="2">
        <f>+SUMIFS('isejimas is darbo'!K$5:K$77,'isejimas is darbo'!$C$5:$C$77,'paklausa ir pasiula'!$B58)*IF($E58&gt;1,$E58,1)</f>
        <v>0.58333333333333326</v>
      </c>
      <c r="AH58" s="2">
        <f>+SUMIFS('isejimas is darbo'!L$5:L$77,'isejimas is darbo'!$C$5:$C$77,'paklausa ir pasiula'!$B58)*IF($E58&gt;1,$E58,1)</f>
        <v>0.58333333333333326</v>
      </c>
      <c r="AI58" s="2">
        <f>+SUMIFS('isejimas is darbo'!M$5:M$77,'isejimas is darbo'!$C$5:$C$77,'paklausa ir pasiula'!$B58)*IF($E58&gt;1,$E58,1)</f>
        <v>0.58333333333333326</v>
      </c>
      <c r="AJ58" s="2">
        <f>+$C58-F58-SUM($P58:P58)-SUM($Z58:Z58)</f>
        <v>-0.10023654857842562</v>
      </c>
      <c r="AK58" s="2">
        <f>+$C58-G58-SUM($P58:Q58)-SUM($Z58:AA58)</f>
        <v>-1.1830487989952725</v>
      </c>
      <c r="AL58" s="2">
        <f>+$C58-H58-SUM($P58:R58)-SUM($Z58:AB58)</f>
        <v>-2.4203342120937412</v>
      </c>
      <c r="AM58" s="2">
        <f>+$C58-I58-SUM($P58:S58)-SUM($Z58:AC58)</f>
        <v>-3.7521019615059972</v>
      </c>
      <c r="AN58" s="2">
        <f>+$C58-J58-SUM($P58:T58)-SUM($Z58:AD58)</f>
        <v>-5.2178474755835609</v>
      </c>
      <c r="AO58" s="2">
        <f>+$C58-K58-SUM($P58:U58)-SUM($Z58:AE58)</f>
        <v>-6.7938451109346696</v>
      </c>
      <c r="AP58" s="2">
        <f>+$C58-L58-SUM($P58:V58)-SUM($Z58:AF58)</f>
        <v>-8.4834987448976875</v>
      </c>
      <c r="AQ58" s="2">
        <f>+$C58-M58-SUM($P58:W58)-SUM($Z58:AG58)</f>
        <v>-10.353974219863137</v>
      </c>
      <c r="AR58" s="2">
        <f>+$C58-N58-SUM($P58:X58)-SUM($Z58:AH58)</f>
        <v>-12.301446107681837</v>
      </c>
      <c r="AS58" s="2">
        <f>+$C58-O58-SUM($P58:Y58)-SUM($Z58:AI58)</f>
        <v>-14.451480650301793</v>
      </c>
      <c r="AT58" s="2">
        <f>(SUMIFS('nauji absolventai I pakopa'!B$75:B$82,'nauji absolventai I pakopa'!$A$75:$A$82,'paklausa ir pasiula'!$B58)+SUMIFS('nauji absolventai rezidentura'!B$641:B$706,'nauji absolventai rezidentura'!$A$641:$A$706,'paklausa ir pasiula'!$B58))*IF($E58&gt;1,$E58,1)</f>
        <v>0.33333333333333331</v>
      </c>
      <c r="AU58" s="2">
        <f>(SUMIFS('nauji absolventai I pakopa'!C$75:C$82,'nauji absolventai I pakopa'!$A$75:$A$82,'paklausa ir pasiula'!$B58)+SUMIFS('nauji absolventai rezidentura'!C$641:C$706,'nauji absolventai rezidentura'!$A$641:$A$706,'paklausa ir pasiula'!$B58))*IF($E58&gt;1,$E58,1)</f>
        <v>0.33333333333333331</v>
      </c>
      <c r="AV58" s="2">
        <f>(SUMIFS('nauji absolventai I pakopa'!D$75:D$82,'nauji absolventai I pakopa'!$A$75:$A$82,'paklausa ir pasiula'!$B58)+SUMIFS('nauji absolventai rezidentura'!D$641:D$706,'nauji absolventai rezidentura'!$A$641:$A$706,'paklausa ir pasiula'!$B58))*IF($E58&gt;1,$E58,1)</f>
        <v>0.33333333333333331</v>
      </c>
      <c r="AW58" s="2">
        <f>(SUMIFS('nauji absolventai I pakopa'!E$75:E$82,'nauji absolventai I pakopa'!$A$75:$A$82,'paklausa ir pasiula'!$B58)+SUMIFS('nauji absolventai rezidentura'!E$641:E$706,'nauji absolventai rezidentura'!$A$641:$A$706,'paklausa ir pasiula'!$B58))*IF($E58&gt;1,$E58,1)</f>
        <v>0.33333333333333331</v>
      </c>
      <c r="AX58" s="2">
        <f>(SUMIFS('nauji absolventai I pakopa'!F$75:F$82,'nauji absolventai I pakopa'!$A$75:$A$82,'paklausa ir pasiula'!$B58)+SUMIFS('nauji absolventai rezidentura'!F$641:F$706,'nauji absolventai rezidentura'!$A$641:$A$706,'paklausa ir pasiula'!$B58))*IF($E58&gt;1,$E58,1)</f>
        <v>0.5</v>
      </c>
      <c r="AY58" s="2">
        <f>(SUMIFS('nauji absolventai I pakopa'!G$75:G$82,'nauji absolventai I pakopa'!$A$75:$A$82,'paklausa ir pasiula'!$B58)+SUMIFS('nauji absolventai rezidentura'!G$641:G$706,'nauji absolventai rezidentura'!$A$641:$A$706,'paklausa ir pasiula'!$B58))*IF($E58&gt;1,$E58,1)</f>
        <v>0.16666666666666666</v>
      </c>
      <c r="AZ58" s="2">
        <f>(SUMIFS('nauji absolventai I pakopa'!H$75:H$82,'nauji absolventai I pakopa'!$A$75:$A$82,'paklausa ir pasiula'!$B58)+SUMIFS('nauji absolventai rezidentura'!H$641:H$706,'nauji absolventai rezidentura'!$A$641:$A$706,'paklausa ir pasiula'!$B58))*IF($E58&gt;1,$E58,1)</f>
        <v>0.33333333333333331</v>
      </c>
      <c r="BA58" s="2">
        <f>(SUMIFS('nauji absolventai I pakopa'!I$75:I$82,'nauji absolventai I pakopa'!$A$75:$A$82,'paklausa ir pasiula'!$B58)+SUMIFS('nauji absolventai rezidentura'!I$641:I$706,'nauji absolventai rezidentura'!$A$641:$A$706,'paklausa ir pasiula'!$B58))*IF($E58&gt;1,$E58,1)</f>
        <v>0.33333333333333331</v>
      </c>
      <c r="BB58" s="2">
        <f>(SUMIFS('nauji absolventai I pakopa'!J$75:J$82,'nauji absolventai I pakopa'!$A$75:$A$82,'paklausa ir pasiula'!$B58)+SUMIFS('nauji absolventai rezidentura'!J$641:J$706,'nauji absolventai rezidentura'!$A$641:$A$706,'paklausa ir pasiula'!$B58))*IF($E58&gt;1,$E58,1)</f>
        <v>0.33333333333333331</v>
      </c>
      <c r="BC58" s="2">
        <f>(SUMIFS('nauji absolventai I pakopa'!K$75:K$82,'nauji absolventai I pakopa'!$A$75:$A$82,'paklausa ir pasiula'!$B58)+SUMIFS('nauji absolventai rezidentura'!K$641:K$706,'nauji absolventai rezidentura'!$A$641:$A$706,'paklausa ir pasiula'!$B58))*IF($E58&gt;1,$E58,1)</f>
        <v>0.33333333333333331</v>
      </c>
      <c r="BD58" s="2">
        <f>+SUMIFS('nauji (ne absol)'!C$4:C$76,'nauji (ne absol)'!$B$4:$B$76,'paklausa ir pasiula'!$B58)*IF($E58&gt;1,$E58,1)</f>
        <v>1.3125</v>
      </c>
      <c r="BE58" s="2">
        <f>+SUMIFS('nauji (ne absol)'!D$4:D$76,'nauji (ne absol)'!$B$4:$B$76,'paklausa ir pasiula'!$B58)*IF($E58&gt;1,$E58,1)</f>
        <v>1.3125</v>
      </c>
      <c r="BF58" s="2">
        <f>+SUMIFS('nauji (ne absol)'!E$4:E$76,'nauji (ne absol)'!$B$4:$B$76,'paklausa ir pasiula'!$B58)*IF($E58&gt;1,$E58,1)</f>
        <v>1.3125</v>
      </c>
      <c r="BG58" s="2">
        <f>+SUMIFS('nauji (ne absol)'!F$4:F$76,'nauji (ne absol)'!$B$4:$B$76,'paklausa ir pasiula'!$B58)*IF($E58&gt;1,$E58,1)</f>
        <v>1.3125</v>
      </c>
      <c r="BH58" s="2">
        <f>+SUMIFS('nauji (ne absol)'!G$4:G$76,'nauji (ne absol)'!$B$4:$B$76,'paklausa ir pasiula'!$B58)*IF($E58&gt;1,$E58,1)</f>
        <v>1.3125</v>
      </c>
      <c r="BI58" s="2">
        <f>+SUMIFS('nauji (ne absol)'!H$4:H$76,'nauji (ne absol)'!$B$4:$B$76,'paklausa ir pasiula'!$B58)*IF($E58&gt;1,$E58,1)</f>
        <v>1.3125</v>
      </c>
      <c r="BJ58" s="2">
        <f>+SUMIFS('nauji (ne absol)'!I$4:I$76,'nauji (ne absol)'!$B$4:$B$76,'paklausa ir pasiula'!$B58)*IF($E58&gt;1,$E58,1)</f>
        <v>1.3125</v>
      </c>
      <c r="BK58" s="2">
        <f>+SUMIFS('nauji (ne absol)'!J$4:J$76,'nauji (ne absol)'!$B$4:$B$76,'paklausa ir pasiula'!$B58)*IF($E58&gt;1,$E58,1)</f>
        <v>1.3125</v>
      </c>
      <c r="BL58" s="2">
        <f>+SUMIFS('nauji (ne absol)'!K$4:K$76,'nauji (ne absol)'!$B$4:$B$76,'paklausa ir pasiula'!$B58)*IF($E58&gt;1,$E58,1)</f>
        <v>1.3125</v>
      </c>
      <c r="BM58" s="2">
        <f>+SUMIFS('nauji (ne absol)'!L$4:L$76,'nauji (ne absol)'!$B$4:$B$76,'paklausa ir pasiula'!$B58)*IF($E58&gt;1,$E58,1)</f>
        <v>1.3125</v>
      </c>
      <c r="BN58" s="2">
        <f>+AJ58+SUM($AT58:AT58)+SUM($BD58:BD58)</f>
        <v>1.5455967847549077</v>
      </c>
      <c r="BO58" s="2">
        <f>+AK58+SUM($AT58:AU58)+SUM($BD58:BE58)</f>
        <v>2.108617867671394</v>
      </c>
      <c r="BP58" s="2">
        <f>+AL58+SUM($AT58:AV58)+SUM($BD58:BF58)</f>
        <v>2.5171657879062588</v>
      </c>
      <c r="BQ58" s="2">
        <f>+AM58+SUM($AT58:AW58)+SUM($BD58:BG58)</f>
        <v>2.8312313718273359</v>
      </c>
      <c r="BR58" s="2">
        <f>+AN58+SUM($AT58:AX58)+SUM($BD58:BH58)</f>
        <v>3.1779858577497722</v>
      </c>
      <c r="BS58" s="2">
        <f>+AO58+SUM($AT58:AY58)+SUM($BD58:BI58)</f>
        <v>3.0811548890653304</v>
      </c>
      <c r="BT58" s="2">
        <f>+AP58+SUM($AT58:AZ58)+SUM($BD58:BJ58)</f>
        <v>3.0373345884356464</v>
      </c>
      <c r="BU58" s="2">
        <f>+AQ58+SUM($AT58:BA58)+SUM($BD58:BK58)</f>
        <v>2.8126924468035304</v>
      </c>
      <c r="BV58" s="2">
        <f>+AR58+SUM($AT58:BB58)+SUM($BD58:BL58)</f>
        <v>2.5110538923181629</v>
      </c>
      <c r="BW58" s="2">
        <f>+AS58+SUM($AT58:BC58)+SUM($BD58:BM58)</f>
        <v>2.006852683031541</v>
      </c>
    </row>
    <row r="59" spans="1:75">
      <c r="A59" t="s">
        <v>75</v>
      </c>
      <c r="B59" t="s">
        <v>3</v>
      </c>
      <c r="C59" s="2">
        <v>628.5833333333336</v>
      </c>
      <c r="D59" s="2">
        <f>+IF('realus poreikis 2020'!$D$1=1,'realus poreikis 2020'!H71,IF('realus poreikis 2020'!$D$1=2,'realus poreikis 2020'!I71,'realus poreikis 2020'!J71))*IF($E59&gt;1,E59,1)</f>
        <v>643.5833333333336</v>
      </c>
      <c r="E59" s="9">
        <f>+'darbo kruvis'!F61</f>
        <v>1</v>
      </c>
      <c r="F59" s="2">
        <f>+$D59*'pletros poreikis'!E65*IF($E59&gt;1,$E59,1)</f>
        <v>633.97456795645701</v>
      </c>
      <c r="G59" s="2">
        <f>+$D59*'pletros poreikis'!F65*IF($E59&gt;1,$E59,1)</f>
        <v>636.60083851277147</v>
      </c>
      <c r="H59" s="2">
        <f>+$D59*'pletros poreikis'!G65*IF($E59&gt;1,$E59,1)</f>
        <v>639.17147552916242</v>
      </c>
      <c r="I59" s="2">
        <f>+$D59*'pletros poreikis'!H65*IF($E59&gt;1,$E59,1)</f>
        <v>641.68647900562974</v>
      </c>
      <c r="J59" s="2">
        <f>+$D59*'pletros poreikis'!I65*IF($E59&gt;1,$E59,1)</f>
        <v>644.1458489421733</v>
      </c>
      <c r="K59" s="2">
        <f>+$D59*'pletros poreikis'!J65*IF($E59&gt;1,$E59,1)</f>
        <v>646.54958533879358</v>
      </c>
      <c r="L59" s="2">
        <f>+$D59*'pletros poreikis'!K65*IF($E59&gt;1,$E59,1)</f>
        <v>648.89768819549033</v>
      </c>
      <c r="M59" s="2">
        <f>+$D59*'pletros poreikis'!L65*IF($E59&gt;1,$E59,1)</f>
        <v>651.19015751226334</v>
      </c>
      <c r="N59" s="2">
        <f>+$D59*'pletros poreikis'!M65*IF($E59&gt;1,$E59,1)</f>
        <v>653.42699328911283</v>
      </c>
      <c r="O59" s="2">
        <f>+$D59*'pletros poreikis'!N65*IF($E59&gt;1,$E59,1)</f>
        <v>655.6081955260388</v>
      </c>
      <c r="P59" s="2">
        <f>+SUMIFS('isejimas i pensija'!D$5:D$77,'isejimas i pensija'!$C$5:$C$77,'paklausa ir pasiula'!$B59)*IF($E59&gt;1,$E59,1)</f>
        <v>25.169221529697019</v>
      </c>
      <c r="Q59" s="2">
        <f>+SUMIFS('isejimas i pensija'!E$5:E$77,'isejimas i pensija'!$C$5:$C$77,'paklausa ir pasiula'!$B59)*IF($E59&gt;1,$E59,1)</f>
        <v>26.137182124261702</v>
      </c>
      <c r="R59" s="2">
        <f>+SUMIFS('isejimas i pensija'!F$5:F$77,'isejimas i pensija'!$C$5:$C$77,'paklausa ir pasiula'!$B59)*IF($E59&gt;1,$E59,1)</f>
        <v>26.93005118309129</v>
      </c>
      <c r="S59" s="2">
        <f>+SUMIFS('isejimas i pensija'!G$5:G$77,'isejimas i pensija'!$C$5:$C$77,'paklausa ir pasiula'!$B59)*IF($E59&gt;1,$E59,1)</f>
        <v>28.271194239056545</v>
      </c>
      <c r="T59" s="2">
        <f>+SUMIFS('isejimas i pensija'!H$5:H$77,'isejimas i pensija'!$C$5:$C$77,'paklausa ir pasiula'!$B59)*IF($E59&gt;1,$E59,1)</f>
        <v>28.511646597151014</v>
      </c>
      <c r="U59" s="2">
        <f>+SUMIFS('isejimas i pensija'!I$5:I$77,'isejimas i pensija'!$C$5:$C$77,'paklausa ir pasiula'!$B59)*IF($E59&gt;1,$E59,1)</f>
        <v>26.896737439761104</v>
      </c>
      <c r="V59" s="2">
        <f>+SUMIFS('isejimas i pensija'!J$5:J$77,'isejimas i pensija'!$C$5:$C$77,'paklausa ir pasiula'!$B59)*IF($E59&gt;1,$E59,1)</f>
        <v>27.757640221189153</v>
      </c>
      <c r="W59" s="2">
        <f>+SUMIFS('isejimas i pensija'!K$5:K$77,'isejimas i pensija'!$C$5:$C$77,'paklausa ir pasiula'!$B59)*IF($E59&gt;1,$E59,1)</f>
        <v>27.312221032089944</v>
      </c>
      <c r="X59" s="2">
        <f>+SUMIFS('isejimas i pensija'!L$5:L$77,'isejimas i pensija'!$C$5:$C$77,'paklausa ir pasiula'!$B59)*IF($E59&gt;1,$E59,1)</f>
        <v>27.149735982080145</v>
      </c>
      <c r="Y59" s="2">
        <f>+SUMIFS('isejimas i pensija'!M$5:M$77,'isejimas i pensija'!$C$5:$C$77,'paklausa ir pasiula'!$B59)*IF($E59&gt;1,$E59,1)</f>
        <v>26.384354988889161</v>
      </c>
      <c r="Z59" s="2">
        <f>+SUMIFS('isejimas is darbo'!D$5:D$77,'isejimas is darbo'!$C$5:$C$77,'paklausa ir pasiula'!$B59)*IF($E59&gt;1,$E59,1)</f>
        <v>7.041666666666667</v>
      </c>
      <c r="AA59" s="2">
        <f>+SUMIFS('isejimas is darbo'!E$5:E$77,'isejimas is darbo'!$C$5:$C$77,'paklausa ir pasiula'!$B59)*IF($E59&gt;1,$E59,1)</f>
        <v>7.041666666666667</v>
      </c>
      <c r="AB59" s="2">
        <f>+SUMIFS('isejimas is darbo'!F$5:F$77,'isejimas is darbo'!$C$5:$C$77,'paklausa ir pasiula'!$B59)*IF($E59&gt;1,$E59,1)</f>
        <v>7.041666666666667</v>
      </c>
      <c r="AC59" s="2">
        <f>+SUMIFS('isejimas is darbo'!G$5:G$77,'isejimas is darbo'!$C$5:$C$77,'paklausa ir pasiula'!$B59)*IF($E59&gt;1,$E59,1)</f>
        <v>7.041666666666667</v>
      </c>
      <c r="AD59" s="2">
        <f>+SUMIFS('isejimas is darbo'!H$5:H$77,'isejimas is darbo'!$C$5:$C$77,'paklausa ir pasiula'!$B59)*IF($E59&gt;1,$E59,1)</f>
        <v>7.041666666666667</v>
      </c>
      <c r="AE59" s="2">
        <f>+SUMIFS('isejimas is darbo'!I$5:I$77,'isejimas is darbo'!$C$5:$C$77,'paklausa ir pasiula'!$B59)*IF($E59&gt;1,$E59,1)</f>
        <v>7.041666666666667</v>
      </c>
      <c r="AF59" s="2">
        <f>+SUMIFS('isejimas is darbo'!J$5:J$77,'isejimas is darbo'!$C$5:$C$77,'paklausa ir pasiula'!$B59)*IF($E59&gt;1,$E59,1)</f>
        <v>7.041666666666667</v>
      </c>
      <c r="AG59" s="2">
        <f>+SUMIFS('isejimas is darbo'!K$5:K$77,'isejimas is darbo'!$C$5:$C$77,'paklausa ir pasiula'!$B59)*IF($E59&gt;1,$E59,1)</f>
        <v>7.041666666666667</v>
      </c>
      <c r="AH59" s="2">
        <f>+SUMIFS('isejimas is darbo'!L$5:L$77,'isejimas is darbo'!$C$5:$C$77,'paklausa ir pasiula'!$B59)*IF($E59&gt;1,$E59,1)</f>
        <v>7.041666666666667</v>
      </c>
      <c r="AI59" s="2">
        <f>+SUMIFS('isejimas is darbo'!M$5:M$77,'isejimas is darbo'!$C$5:$C$77,'paklausa ir pasiula'!$B59)*IF($E59&gt;1,$E59,1)</f>
        <v>7.041666666666667</v>
      </c>
      <c r="AJ59" s="2">
        <f>+$C59-F59-SUM($P59:P59)-SUM($Z59:Z59)</f>
        <v>-37.602122819487093</v>
      </c>
      <c r="AK59" s="2">
        <f>+$C59-G59-SUM($P59:Q59)-SUM($Z59:AA59)</f>
        <v>-73.40724216672993</v>
      </c>
      <c r="AL59" s="2">
        <f>+$C59-H59-SUM($P59:R59)-SUM($Z59:AB59)</f>
        <v>-109.94959703287884</v>
      </c>
      <c r="AM59" s="2">
        <f>+$C59-I59-SUM($P59:S59)-SUM($Z59:AC59)</f>
        <v>-147.77746141506935</v>
      </c>
      <c r="AN59" s="2">
        <f>+$C59-J59-SUM($P59:T59)-SUM($Z59:AD59)</f>
        <v>-185.79014461543062</v>
      </c>
      <c r="AO59" s="2">
        <f>+$C59-K59-SUM($P59:U59)-SUM($Z59:AE59)</f>
        <v>-222.13228511847865</v>
      </c>
      <c r="AP59" s="2">
        <f>+$C59-L59-SUM($P59:V59)-SUM($Z59:AF59)</f>
        <v>-259.27969486303124</v>
      </c>
      <c r="AQ59" s="2">
        <f>+$C59-M59-SUM($P59:W59)-SUM($Z59:AG59)</f>
        <v>-295.92605187856083</v>
      </c>
      <c r="AR59" s="2">
        <f>+$C59-N59-SUM($P59:X59)-SUM($Z59:AH59)</f>
        <v>-332.35429030415713</v>
      </c>
      <c r="AS59" s="2">
        <f>+$C59-O59-SUM($P59:Y59)-SUM($Z59:AI59)</f>
        <v>-367.96151419663897</v>
      </c>
      <c r="AT59" s="2">
        <f>(SUMIFS('nauji absolventai I pakopa'!B$75:B$82,'nauji absolventai I pakopa'!$A$75:$A$82,'paklausa ir pasiula'!$B59)+SUMIFS('nauji absolventai rezidentura'!B$641:B$706,'nauji absolventai rezidentura'!$A$641:$A$706,'paklausa ir pasiula'!$B59))*IF($E59&gt;1,$E59,1)</f>
        <v>3.7966666666666673</v>
      </c>
      <c r="AU59" s="2">
        <f>(SUMIFS('nauji absolventai I pakopa'!C$75:C$82,'nauji absolventai I pakopa'!$A$75:$A$82,'paklausa ir pasiula'!$B59)+SUMIFS('nauji absolventai rezidentura'!C$641:C$706,'nauji absolventai rezidentura'!$A$641:$A$706,'paklausa ir pasiula'!$B59))*IF($E59&gt;1,$E59,1)</f>
        <v>2.8141666666666669</v>
      </c>
      <c r="AV59" s="2">
        <f>(SUMIFS('nauji absolventai I pakopa'!D$75:D$82,'nauji absolventai I pakopa'!$A$75:$A$82,'paklausa ir pasiula'!$B59)+SUMIFS('nauji absolventai rezidentura'!D$641:D$706,'nauji absolventai rezidentura'!$A$641:$A$706,'paklausa ir pasiula'!$B59))*IF($E59&gt;1,$E59,1)</f>
        <v>3.5566666666666675</v>
      </c>
      <c r="AW59" s="2">
        <f>(SUMIFS('nauji absolventai I pakopa'!E$75:E$82,'nauji absolventai I pakopa'!$A$75:$A$82,'paklausa ir pasiula'!$B59)+SUMIFS('nauji absolventai rezidentura'!E$641:E$706,'nauji absolventai rezidentura'!$A$641:$A$706,'paklausa ir pasiula'!$B59))*IF($E59&gt;1,$E59,1)</f>
        <v>3.581666666666667</v>
      </c>
      <c r="AX59" s="2">
        <f>(SUMIFS('nauji absolventai I pakopa'!F$75:F$82,'nauji absolventai I pakopa'!$A$75:$A$82,'paklausa ir pasiula'!$B59)+SUMIFS('nauji absolventai rezidentura'!F$641:F$706,'nauji absolventai rezidentura'!$A$641:$A$706,'paklausa ir pasiula'!$B59))*IF($E59&gt;1,$E59,1)</f>
        <v>3.7150000000000003</v>
      </c>
      <c r="AY59" s="2">
        <f>(SUMIFS('nauji absolventai I pakopa'!G$75:G$82,'nauji absolventai I pakopa'!$A$75:$A$82,'paklausa ir pasiula'!$B59)+SUMIFS('nauji absolventai rezidentura'!G$641:G$706,'nauji absolventai rezidentura'!$A$641:$A$706,'paklausa ir pasiula'!$B59))*IF($E59&gt;1,$E59,1)</f>
        <v>3.7150000000000003</v>
      </c>
      <c r="AZ59" s="2">
        <f>(SUMIFS('nauji absolventai I pakopa'!H$75:H$82,'nauji absolventai I pakopa'!$A$75:$A$82,'paklausa ir pasiula'!$B59)+SUMIFS('nauji absolventai rezidentura'!H$641:H$706,'nauji absolventai rezidentura'!$A$641:$A$706,'paklausa ir pasiula'!$B59))*IF($E59&gt;1,$E59,1)</f>
        <v>3.7150000000000003</v>
      </c>
      <c r="BA59" s="2">
        <f>(SUMIFS('nauji absolventai I pakopa'!I$75:I$82,'nauji absolventai I pakopa'!$A$75:$A$82,'paklausa ir pasiula'!$B59)+SUMIFS('nauji absolventai rezidentura'!I$641:I$706,'nauji absolventai rezidentura'!$A$641:$A$706,'paklausa ir pasiula'!$B59))*IF($E59&gt;1,$E59,1)</f>
        <v>3.7150000000000003</v>
      </c>
      <c r="BB59" s="2">
        <f>(SUMIFS('nauji absolventai I pakopa'!J$75:J$82,'nauji absolventai I pakopa'!$A$75:$A$82,'paklausa ir pasiula'!$B59)+SUMIFS('nauji absolventai rezidentura'!J$641:J$706,'nauji absolventai rezidentura'!$A$641:$A$706,'paklausa ir pasiula'!$B59))*IF($E59&gt;1,$E59,1)</f>
        <v>3.7150000000000003</v>
      </c>
      <c r="BC59" s="2">
        <f>(SUMIFS('nauji absolventai I pakopa'!K$75:K$82,'nauji absolventai I pakopa'!$A$75:$A$82,'paklausa ir pasiula'!$B59)+SUMIFS('nauji absolventai rezidentura'!K$641:K$706,'nauji absolventai rezidentura'!$A$641:$A$706,'paklausa ir pasiula'!$B59))*IF($E59&gt;1,$E59,1)</f>
        <v>3.7150000000000003</v>
      </c>
      <c r="BD59" s="2">
        <f>+SUMIFS('nauji (ne absol)'!C$4:C$76,'nauji (ne absol)'!$B$4:$B$76,'paklausa ir pasiula'!$B59)*IF($E59&gt;1,$E59,1)</f>
        <v>24.062500000000004</v>
      </c>
      <c r="BE59" s="2">
        <f>+SUMIFS('nauji (ne absol)'!D$4:D$76,'nauji (ne absol)'!$B$4:$B$76,'paklausa ir pasiula'!$B59)*IF($E59&gt;1,$E59,1)</f>
        <v>24.062500000000004</v>
      </c>
      <c r="BF59" s="2">
        <f>+SUMIFS('nauji (ne absol)'!E$4:E$76,'nauji (ne absol)'!$B$4:$B$76,'paklausa ir pasiula'!$B59)*IF($E59&gt;1,$E59,1)</f>
        <v>24.062500000000004</v>
      </c>
      <c r="BG59" s="2">
        <f>+SUMIFS('nauji (ne absol)'!F$4:F$76,'nauji (ne absol)'!$B$4:$B$76,'paklausa ir pasiula'!$B59)*IF($E59&gt;1,$E59,1)</f>
        <v>24.062500000000004</v>
      </c>
      <c r="BH59" s="2">
        <f>+SUMIFS('nauji (ne absol)'!G$4:G$76,'nauji (ne absol)'!$B$4:$B$76,'paklausa ir pasiula'!$B59)*IF($E59&gt;1,$E59,1)</f>
        <v>24.062500000000004</v>
      </c>
      <c r="BI59" s="2">
        <f>+SUMIFS('nauji (ne absol)'!H$4:H$76,'nauji (ne absol)'!$B$4:$B$76,'paklausa ir pasiula'!$B59)*IF($E59&gt;1,$E59,1)</f>
        <v>24.062500000000004</v>
      </c>
      <c r="BJ59" s="2">
        <f>+SUMIFS('nauji (ne absol)'!I$4:I$76,'nauji (ne absol)'!$B$4:$B$76,'paklausa ir pasiula'!$B59)*IF($E59&gt;1,$E59,1)</f>
        <v>24.062500000000004</v>
      </c>
      <c r="BK59" s="2">
        <f>+SUMIFS('nauji (ne absol)'!J$4:J$76,'nauji (ne absol)'!$B$4:$B$76,'paklausa ir pasiula'!$B59)*IF($E59&gt;1,$E59,1)</f>
        <v>24.062500000000004</v>
      </c>
      <c r="BL59" s="2">
        <f>+SUMIFS('nauji (ne absol)'!K$4:K$76,'nauji (ne absol)'!$B$4:$B$76,'paklausa ir pasiula'!$B59)*IF($E59&gt;1,$E59,1)</f>
        <v>24.062500000000004</v>
      </c>
      <c r="BM59" s="2">
        <f>+SUMIFS('nauji (ne absol)'!L$4:L$76,'nauji (ne absol)'!$B$4:$B$76,'paklausa ir pasiula'!$B59)*IF($E59&gt;1,$E59,1)</f>
        <v>24.062500000000004</v>
      </c>
      <c r="BN59" s="2">
        <f>+AJ59+SUM($AT59:AT59)+SUM($BD59:BD59)</f>
        <v>-9.7429561528204225</v>
      </c>
      <c r="BO59" s="2">
        <f>+AK59+SUM($AT59:AU59)+SUM($BD59:BE59)</f>
        <v>-18.67140883339659</v>
      </c>
      <c r="BP59" s="2">
        <f>+AL59+SUM($AT59:AV59)+SUM($BD59:BF59)</f>
        <v>-27.594597032878823</v>
      </c>
      <c r="BQ59" s="2">
        <f>+AM59+SUM($AT59:AW59)+SUM($BD59:BG59)</f>
        <v>-37.778294748402672</v>
      </c>
      <c r="BR59" s="2">
        <f>+AN59+SUM($AT59:AX59)+SUM($BD59:BH59)</f>
        <v>-48.013477948763935</v>
      </c>
      <c r="BS59" s="2">
        <f>+AO59+SUM($AT59:AY59)+SUM($BD59:BI59)</f>
        <v>-56.578118451811946</v>
      </c>
      <c r="BT59" s="2">
        <f>+AP59+SUM($AT59:AZ59)+SUM($BD59:BJ59)</f>
        <v>-65.948028196364533</v>
      </c>
      <c r="BU59" s="2">
        <f>+AQ59+SUM($AT59:BA59)+SUM($BD59:BK59)</f>
        <v>-74.816885211894117</v>
      </c>
      <c r="BV59" s="2">
        <f>+AR59+SUM($AT59:BB59)+SUM($BD59:BL59)</f>
        <v>-83.467623637490448</v>
      </c>
      <c r="BW59" s="2">
        <f>+AS59+SUM($AT59:BC59)+SUM($BD59:BM59)</f>
        <v>-91.297347529972257</v>
      </c>
    </row>
    <row r="60" spans="1:75">
      <c r="A60" t="s">
        <v>75</v>
      </c>
      <c r="B60" t="s">
        <v>1</v>
      </c>
      <c r="C60" s="2">
        <v>863.41666666666697</v>
      </c>
      <c r="D60" s="2">
        <f>+IF('realus poreikis 2020'!$D$1=1,'realus poreikis 2020'!H72,IF('realus poreikis 2020'!$D$1=2,'realus poreikis 2020'!I72,'realus poreikis 2020'!J72))*IF($E60&gt;1,E60,1)</f>
        <v>897.41666666666697</v>
      </c>
      <c r="E60" s="9">
        <f>+'darbo kruvis'!F62</f>
        <v>1</v>
      </c>
      <c r="F60" s="2">
        <f>+$D60*'pletros poreikis'!E66*IF($E60&gt;1,$E60,1)</f>
        <v>893.21701713481696</v>
      </c>
      <c r="G60" s="2">
        <f>+$D60*'pletros poreikis'!F66*IF($E60&gt;1,$E60,1)</f>
        <v>900.05627411435057</v>
      </c>
      <c r="H60" s="2">
        <f>+$D60*'pletros poreikis'!G66*IF($E60&gt;1,$E60,1)</f>
        <v>906.87339409052265</v>
      </c>
      <c r="I60" s="2">
        <f>+$D60*'pletros poreikis'!H66*IF($E60&gt;1,$E60,1)</f>
        <v>913.6683770633332</v>
      </c>
      <c r="J60" s="2">
        <f>+$D60*'pletros poreikis'!I66*IF($E60&gt;1,$E60,1)</f>
        <v>920.44122303278209</v>
      </c>
      <c r="K60" s="2">
        <f>+$D60*'pletros poreikis'!J66*IF($E60&gt;1,$E60,1)</f>
        <v>927.19193199886956</v>
      </c>
      <c r="L60" s="2">
        <f>+$D60*'pletros poreikis'!K66*IF($E60&gt;1,$E60,1)</f>
        <v>933.92050396159584</v>
      </c>
      <c r="M60" s="2">
        <f>+$D60*'pletros poreikis'!L66*IF($E60&gt;1,$E60,1)</f>
        <v>940.62693892096036</v>
      </c>
      <c r="N60" s="2">
        <f>+$D60*'pletros poreikis'!M66*IF($E60&gt;1,$E60,1)</f>
        <v>947.31123687696333</v>
      </c>
      <c r="O60" s="2">
        <f>+$D60*'pletros poreikis'!N66*IF($E60&gt;1,$E60,1)</f>
        <v>953.97339782960478</v>
      </c>
      <c r="P60" s="2">
        <f>+SUMIFS('isejimas i pensija'!D$5:D$77,'isejimas i pensija'!$C$5:$C$77,'paklausa ir pasiula'!$B60)*IF($E60&gt;1,$E60,1)</f>
        <v>44.160439731672191</v>
      </c>
      <c r="Q60" s="2">
        <f>+SUMIFS('isejimas i pensija'!E$5:E$77,'isejimas i pensija'!$C$5:$C$77,'paklausa ir pasiula'!$B60)*IF($E60&gt;1,$E60,1)</f>
        <v>46.729569777412024</v>
      </c>
      <c r="R60" s="2">
        <f>+SUMIFS('isejimas i pensija'!F$5:F$77,'isejimas i pensija'!$C$5:$C$77,'paklausa ir pasiula'!$B60)*IF($E60&gt;1,$E60,1)</f>
        <v>46.742856685729635</v>
      </c>
      <c r="S60" s="2">
        <f>+SUMIFS('isejimas i pensija'!G$5:G$77,'isejimas i pensija'!$C$5:$C$77,'paklausa ir pasiula'!$B60)*IF($E60&gt;1,$E60,1)</f>
        <v>44.954110108727946</v>
      </c>
      <c r="T60" s="2">
        <f>+SUMIFS('isejimas i pensija'!H$5:H$77,'isejimas i pensija'!$C$5:$C$77,'paklausa ir pasiula'!$B60)*IF($E60&gt;1,$E60,1)</f>
        <v>45.899212069276345</v>
      </c>
      <c r="U60" s="2">
        <f>+SUMIFS('isejimas i pensija'!I$5:I$77,'isejimas i pensija'!$C$5:$C$77,'paklausa ir pasiula'!$B60)*IF($E60&gt;1,$E60,1)</f>
        <v>43.969133581598214</v>
      </c>
      <c r="V60" s="2">
        <f>+SUMIFS('isejimas i pensija'!J$5:J$77,'isejimas i pensija'!$C$5:$C$77,'paklausa ir pasiula'!$B60)*IF($E60&gt;1,$E60,1)</f>
        <v>43.934524292151416</v>
      </c>
      <c r="W60" s="2">
        <f>+SUMIFS('isejimas i pensija'!K$5:K$77,'isejimas i pensija'!$C$5:$C$77,'paklausa ir pasiula'!$B60)*IF($E60&gt;1,$E60,1)</f>
        <v>43.079358082258921</v>
      </c>
      <c r="X60" s="2">
        <f>+SUMIFS('isejimas i pensija'!L$5:L$77,'isejimas i pensija'!$C$5:$C$77,'paklausa ir pasiula'!$B60)*IF($E60&gt;1,$E60,1)</f>
        <v>43.385685099410196</v>
      </c>
      <c r="Y60" s="2">
        <f>+SUMIFS('isejimas i pensija'!M$5:M$77,'isejimas i pensija'!$C$5:$C$77,'paklausa ir pasiula'!$B60)*IF($E60&gt;1,$E60,1)</f>
        <v>42.690645297704755</v>
      </c>
      <c r="Z60" s="2">
        <f>+SUMIFS('isejimas is darbo'!D$5:D$77,'isejimas is darbo'!$C$5:$C$77,'paklausa ir pasiula'!$B60)*IF($E60&gt;1,$E60,1)</f>
        <v>12.145833333333332</v>
      </c>
      <c r="AA60" s="2">
        <f>+SUMIFS('isejimas is darbo'!E$5:E$77,'isejimas is darbo'!$C$5:$C$77,'paklausa ir pasiula'!$B60)*IF($E60&gt;1,$E60,1)</f>
        <v>12.145833333333332</v>
      </c>
      <c r="AB60" s="2">
        <f>+SUMIFS('isejimas is darbo'!F$5:F$77,'isejimas is darbo'!$C$5:$C$77,'paklausa ir pasiula'!$B60)*IF($E60&gt;1,$E60,1)</f>
        <v>12.145833333333332</v>
      </c>
      <c r="AC60" s="2">
        <f>+SUMIFS('isejimas is darbo'!G$5:G$77,'isejimas is darbo'!$C$5:$C$77,'paklausa ir pasiula'!$B60)*IF($E60&gt;1,$E60,1)</f>
        <v>12.145833333333332</v>
      </c>
      <c r="AD60" s="2">
        <f>+SUMIFS('isejimas is darbo'!H$5:H$77,'isejimas is darbo'!$C$5:$C$77,'paklausa ir pasiula'!$B60)*IF($E60&gt;1,$E60,1)</f>
        <v>12.145833333333332</v>
      </c>
      <c r="AE60" s="2">
        <f>+SUMIFS('isejimas is darbo'!I$5:I$77,'isejimas is darbo'!$C$5:$C$77,'paklausa ir pasiula'!$B60)*IF($E60&gt;1,$E60,1)</f>
        <v>12.145833333333332</v>
      </c>
      <c r="AF60" s="2">
        <f>+SUMIFS('isejimas is darbo'!J$5:J$77,'isejimas is darbo'!$C$5:$C$77,'paklausa ir pasiula'!$B60)*IF($E60&gt;1,$E60,1)</f>
        <v>12.145833333333332</v>
      </c>
      <c r="AG60" s="2">
        <f>+SUMIFS('isejimas is darbo'!K$5:K$77,'isejimas is darbo'!$C$5:$C$77,'paklausa ir pasiula'!$B60)*IF($E60&gt;1,$E60,1)</f>
        <v>12.145833333333332</v>
      </c>
      <c r="AH60" s="2">
        <f>+SUMIFS('isejimas is darbo'!L$5:L$77,'isejimas is darbo'!$C$5:$C$77,'paklausa ir pasiula'!$B60)*IF($E60&gt;1,$E60,1)</f>
        <v>12.145833333333332</v>
      </c>
      <c r="AI60" s="2">
        <f>+SUMIFS('isejimas is darbo'!M$5:M$77,'isejimas is darbo'!$C$5:$C$77,'paklausa ir pasiula'!$B60)*IF($E60&gt;1,$E60,1)</f>
        <v>12.145833333333332</v>
      </c>
      <c r="AJ60" s="2">
        <f>+$C60-F60-SUM($P60:P60)-SUM($Z60:Z60)</f>
        <v>-86.106623533155513</v>
      </c>
      <c r="AK60" s="2">
        <f>+$C60-G60-SUM($P60:Q60)-SUM($Z60:AA60)</f>
        <v>-151.82128362343448</v>
      </c>
      <c r="AL60" s="2">
        <f>+$C60-H60-SUM($P60:R60)-SUM($Z60:AB60)</f>
        <v>-217.52709361866954</v>
      </c>
      <c r="AM60" s="2">
        <f>+$C60-I60-SUM($P60:S60)-SUM($Z60:AC60)</f>
        <v>-281.42202003354134</v>
      </c>
      <c r="AN60" s="2">
        <f>+$C60-J60-SUM($P60:T60)-SUM($Z60:AD60)</f>
        <v>-346.23991140559997</v>
      </c>
      <c r="AO60" s="2">
        <f>+$C60-K60-SUM($P60:U60)-SUM($Z60:AE60)</f>
        <v>-409.10558728661897</v>
      </c>
      <c r="AP60" s="2">
        <f>+$C60-L60-SUM($P60:V60)-SUM($Z60:AF60)</f>
        <v>-471.91451687482999</v>
      </c>
      <c r="AQ60" s="2">
        <f>+$C60-M60-SUM($P60:W60)-SUM($Z60:AG60)</f>
        <v>-533.84614324978679</v>
      </c>
      <c r="AR60" s="2">
        <f>+$C60-N60-SUM($P60:X60)-SUM($Z60:AH60)</f>
        <v>-596.06195963853327</v>
      </c>
      <c r="AS60" s="2">
        <f>+$C60-O60-SUM($P60:Y60)-SUM($Z60:AI60)</f>
        <v>-657.56059922221266</v>
      </c>
      <c r="AT60" s="2">
        <f>(SUMIFS('nauji absolventai I pakopa'!B$75:B$82,'nauji absolventai I pakopa'!$A$75:$A$82,'paklausa ir pasiula'!$B60)+SUMIFS('nauji absolventai rezidentura'!B$641:B$706,'nauji absolventai rezidentura'!$A$641:$A$706,'paklausa ir pasiula'!$B60))*IF($E60&gt;1,$E60,1)</f>
        <v>19.835584886128366</v>
      </c>
      <c r="AU60" s="2">
        <f>(SUMIFS('nauji absolventai I pakopa'!C$75:C$82,'nauji absolventai I pakopa'!$A$75:$A$82,'paklausa ir pasiula'!$B60)+SUMIFS('nauji absolventai rezidentura'!C$641:C$706,'nauji absolventai rezidentura'!$A$641:$A$706,'paklausa ir pasiula'!$B60))*IF($E60&gt;1,$E60,1)</f>
        <v>18.584912008281574</v>
      </c>
      <c r="AV60" s="2">
        <f>(SUMIFS('nauji absolventai I pakopa'!D$75:D$82,'nauji absolventai I pakopa'!$A$75:$A$82,'paklausa ir pasiula'!$B60)+SUMIFS('nauji absolventai rezidentura'!D$641:D$706,'nauji absolventai rezidentura'!$A$641:$A$706,'paklausa ir pasiula'!$B60))*IF($E60&gt;1,$E60,1)</f>
        <v>22.358747412008281</v>
      </c>
      <c r="AW60" s="2">
        <f>(SUMIFS('nauji absolventai I pakopa'!E$75:E$82,'nauji absolventai I pakopa'!$A$75:$A$82,'paklausa ir pasiula'!$B60)+SUMIFS('nauji absolventai rezidentura'!E$641:E$706,'nauji absolventai rezidentura'!$A$641:$A$706,'paklausa ir pasiula'!$B60))*IF($E60&gt;1,$E60,1)</f>
        <v>22.556392339544512</v>
      </c>
      <c r="AX60" s="2">
        <f>(SUMIFS('nauji absolventai I pakopa'!F$75:F$82,'nauji absolventai I pakopa'!$A$75:$A$82,'paklausa ir pasiula'!$B60)+SUMIFS('nauji absolventai rezidentura'!F$641:F$706,'nauji absolventai rezidentura'!$A$641:$A$706,'paklausa ir pasiula'!$B60))*IF($E60&gt;1,$E60,1)</f>
        <v>15.601009316770186</v>
      </c>
      <c r="AY60" s="2">
        <f>(SUMIFS('nauji absolventai I pakopa'!G$75:G$82,'nauji absolventai I pakopa'!$A$75:$A$82,'paklausa ir pasiula'!$B60)+SUMIFS('nauji absolventai rezidentura'!G$641:G$706,'nauji absolventai rezidentura'!$A$641:$A$706,'paklausa ir pasiula'!$B60))*IF($E60&gt;1,$E60,1)</f>
        <v>13.713768115942029</v>
      </c>
      <c r="AZ60" s="2">
        <f>(SUMIFS('nauji absolventai I pakopa'!H$75:H$82,'nauji absolventai I pakopa'!$A$75:$A$82,'paklausa ir pasiula'!$B60)+SUMIFS('nauji absolventai rezidentura'!H$641:H$706,'nauji absolventai rezidentura'!$A$641:$A$706,'paklausa ir pasiula'!$B60))*IF($E60&gt;1,$E60,1)</f>
        <v>13.604037267080745</v>
      </c>
      <c r="BA60" s="2">
        <f>(SUMIFS('nauji absolventai I pakopa'!I$75:I$82,'nauji absolventai I pakopa'!$A$75:$A$82,'paklausa ir pasiula'!$B60)+SUMIFS('nauji absolventai rezidentura'!I$641:I$706,'nauji absolventai rezidentura'!$A$641:$A$706,'paklausa ir pasiula'!$B60))*IF($E60&gt;1,$E60,1)</f>
        <v>13.604037267080745</v>
      </c>
      <c r="BB60" s="2">
        <f>(SUMIFS('nauji absolventai I pakopa'!J$75:J$82,'nauji absolventai I pakopa'!$A$75:$A$82,'paklausa ir pasiula'!$B60)+SUMIFS('nauji absolventai rezidentura'!J$641:J$706,'nauji absolventai rezidentura'!$A$641:$A$706,'paklausa ir pasiula'!$B60))*IF($E60&gt;1,$E60,1)</f>
        <v>13.604037267080745</v>
      </c>
      <c r="BC60" s="2">
        <f>(SUMIFS('nauji absolventai I pakopa'!K$75:K$82,'nauji absolventai I pakopa'!$A$75:$A$82,'paklausa ir pasiula'!$B60)+SUMIFS('nauji absolventai rezidentura'!K$641:K$706,'nauji absolventai rezidentura'!$A$641:$A$706,'paklausa ir pasiula'!$B60))*IF($E60&gt;1,$E60,1)</f>
        <v>13.604037267080745</v>
      </c>
      <c r="BD60" s="2">
        <f>+SUMIFS('nauji (ne absol)'!C$4:C$76,'nauji (ne absol)'!$B$4:$B$76,'paklausa ir pasiula'!$B60)*IF($E60&gt;1,$E60,1)</f>
        <v>22</v>
      </c>
      <c r="BE60" s="2">
        <f>+SUMIFS('nauji (ne absol)'!D$4:D$76,'nauji (ne absol)'!$B$4:$B$76,'paklausa ir pasiula'!$B60)*IF($E60&gt;1,$E60,1)</f>
        <v>22</v>
      </c>
      <c r="BF60" s="2">
        <f>+SUMIFS('nauji (ne absol)'!E$4:E$76,'nauji (ne absol)'!$B$4:$B$76,'paklausa ir pasiula'!$B60)*IF($E60&gt;1,$E60,1)</f>
        <v>22</v>
      </c>
      <c r="BG60" s="2">
        <f>+SUMIFS('nauji (ne absol)'!F$4:F$76,'nauji (ne absol)'!$B$4:$B$76,'paklausa ir pasiula'!$B60)*IF($E60&gt;1,$E60,1)</f>
        <v>22</v>
      </c>
      <c r="BH60" s="2">
        <f>+SUMIFS('nauji (ne absol)'!G$4:G$76,'nauji (ne absol)'!$B$4:$B$76,'paklausa ir pasiula'!$B60)*IF($E60&gt;1,$E60,1)</f>
        <v>22</v>
      </c>
      <c r="BI60" s="2">
        <f>+SUMIFS('nauji (ne absol)'!H$4:H$76,'nauji (ne absol)'!$B$4:$B$76,'paklausa ir pasiula'!$B60)*IF($E60&gt;1,$E60,1)</f>
        <v>22</v>
      </c>
      <c r="BJ60" s="2">
        <f>+SUMIFS('nauji (ne absol)'!I$4:I$76,'nauji (ne absol)'!$B$4:$B$76,'paklausa ir pasiula'!$B60)*IF($E60&gt;1,$E60,1)</f>
        <v>22</v>
      </c>
      <c r="BK60" s="2">
        <f>+SUMIFS('nauji (ne absol)'!J$4:J$76,'nauji (ne absol)'!$B$4:$B$76,'paklausa ir pasiula'!$B60)*IF($E60&gt;1,$E60,1)</f>
        <v>22</v>
      </c>
      <c r="BL60" s="2">
        <f>+SUMIFS('nauji (ne absol)'!K$4:K$76,'nauji (ne absol)'!$B$4:$B$76,'paklausa ir pasiula'!$B60)*IF($E60&gt;1,$E60,1)</f>
        <v>22</v>
      </c>
      <c r="BM60" s="2">
        <f>+SUMIFS('nauji (ne absol)'!L$4:L$76,'nauji (ne absol)'!$B$4:$B$76,'paklausa ir pasiula'!$B60)*IF($E60&gt;1,$E60,1)</f>
        <v>22</v>
      </c>
      <c r="BN60" s="2">
        <f>+AJ60+SUM($AT60:AT60)+SUM($BD60:BD60)</f>
        <v>-44.271038647027154</v>
      </c>
      <c r="BO60" s="2">
        <f>+AK60+SUM($AT60:AU60)+SUM($BD60:BE60)</f>
        <v>-69.400786729024546</v>
      </c>
      <c r="BP60" s="2">
        <f>+AL60+SUM($AT60:AV60)+SUM($BD60:BF60)</f>
        <v>-90.747849312251333</v>
      </c>
      <c r="BQ60" s="2">
        <f>+AM60+SUM($AT60:AW60)+SUM($BD60:BG60)</f>
        <v>-110.08638338757862</v>
      </c>
      <c r="BR60" s="2">
        <f>+AN60+SUM($AT60:AX60)+SUM($BD60:BH60)</f>
        <v>-137.30326544286703</v>
      </c>
      <c r="BS60" s="2">
        <f>+AO60+SUM($AT60:AY60)+SUM($BD60:BI60)</f>
        <v>-164.45517320794403</v>
      </c>
      <c r="BT60" s="2">
        <f>+AP60+SUM($AT60:AZ60)+SUM($BD60:BJ60)</f>
        <v>-191.6600655290743</v>
      </c>
      <c r="BU60" s="2">
        <f>+AQ60+SUM($AT60:BA60)+SUM($BD60:BK60)</f>
        <v>-217.98765463695031</v>
      </c>
      <c r="BV60" s="2">
        <f>+AR60+SUM($AT60:BB60)+SUM($BD60:BL60)</f>
        <v>-244.5994337586161</v>
      </c>
      <c r="BW60" s="2">
        <f>+AS60+SUM($AT60:BC60)+SUM($BD60:BM60)</f>
        <v>-270.49403607521469</v>
      </c>
    </row>
    <row r="61" spans="1:75" s="55" customFormat="1">
      <c r="A61" s="55" t="s">
        <v>77</v>
      </c>
      <c r="B61" s="55" t="s">
        <v>69</v>
      </c>
      <c r="C61" s="85">
        <v>966.5</v>
      </c>
      <c r="D61" s="85">
        <f>+IF('realus poreikis 2020'!$D$1=1,'realus poreikis 2020'!H73,IF('realus poreikis 2020'!$D$1=2,'realus poreikis 2020'!I73,'realus poreikis 2020'!J73))*IF($E61&gt;1,E61,1)</f>
        <v>966.5</v>
      </c>
      <c r="E61" s="57">
        <f>+'darbo kruvis'!F63</f>
        <v>1</v>
      </c>
      <c r="F61" s="85">
        <f>+$D61*'pletros poreikis'!E67*IF($E61&gt;1,$E61,1)</f>
        <v>980.85909317044855</v>
      </c>
      <c r="G61" s="85">
        <f>+$D61*'pletros poreikis'!F67*IF($E61&gt;1,$E61,1)</f>
        <v>981.50594495860537</v>
      </c>
      <c r="H61" s="85">
        <f>+$D61*'pletros poreikis'!G67*IF($E61&gt;1,$E61,1)</f>
        <v>982.05756640019911</v>
      </c>
      <c r="I61" s="85">
        <f>+$D61*'pletros poreikis'!H67*IF($E61&gt;1,$E61,1)</f>
        <v>982.51395749522942</v>
      </c>
      <c r="J61" s="85">
        <f>+$D61*'pletros poreikis'!I67*IF($E61&gt;1,$E61,1)</f>
        <v>982.87511824369642</v>
      </c>
      <c r="K61" s="85">
        <f>+$D61*'pletros poreikis'!J67*IF($E61&gt;1,$E61,1)</f>
        <v>983.14104864560011</v>
      </c>
      <c r="L61" s="85">
        <f>+$D61*'pletros poreikis'!K67*IF($E61&gt;1,$E61,1)</f>
        <v>983.31174870094071</v>
      </c>
      <c r="M61" s="85">
        <f>+$D61*'pletros poreikis'!L67*IF($E61&gt;1,$E61,1)</f>
        <v>983.38721840971766</v>
      </c>
      <c r="N61" s="85">
        <f>+$D61*'pletros poreikis'!M67*IF($E61&gt;1,$E61,1)</f>
        <v>983.36745777193141</v>
      </c>
      <c r="O61" s="85">
        <f>+$D61*'pletros poreikis'!N67*IF($E61&gt;1,$E61,1)</f>
        <v>983.25246678758219</v>
      </c>
      <c r="P61" s="85">
        <f>+SUMIFS('isejimas i pensija'!D$5:D$77,'isejimas i pensija'!$C$5:$C$77,'paklausa ir pasiula'!$B61)*IF($E61&gt;1,$E61,1)</f>
        <v>0.29434075067776699</v>
      </c>
      <c r="Q61" s="85">
        <f>+SUMIFS('isejimas i pensija'!E$5:E$77,'isejimas i pensija'!$C$5:$C$77,'paklausa ir pasiula'!$B61)*IF($E61&gt;1,$E61,1)</f>
        <v>0.31056517200971678</v>
      </c>
      <c r="R61" s="85">
        <f>+SUMIFS('isejimas i pensija'!F$5:F$77,'isejimas i pensija'!$C$5:$C$77,'paklausa ir pasiula'!$B61)*IF($E61&gt;1,$E61,1)</f>
        <v>0.34707125261285188</v>
      </c>
      <c r="S61" s="85">
        <f>+SUMIFS('isejimas i pensija'!G$5:G$77,'isejimas i pensija'!$C$5:$C$77,'paklausa ir pasiula'!$B61)*IF($E61&gt;1,$E61,1)</f>
        <v>0.38482493732880207</v>
      </c>
      <c r="T61" s="85">
        <f>+SUMIFS('isejimas i pensija'!H$5:H$77,'isejimas i pensija'!$C$5:$C$77,'paklausa ir pasiula'!$B61)*IF($E61&gt;1,$E61,1)</f>
        <v>0.50608716017289535</v>
      </c>
      <c r="U61" s="85">
        <f>+SUMIFS('isejimas i pensija'!I$5:I$77,'isejimas i pensija'!$C$5:$C$77,'paklausa ir pasiula'!$B61)*IF($E61&gt;1,$E61,1)</f>
        <v>0.6334005676479173</v>
      </c>
      <c r="V61" s="85">
        <f>+SUMIFS('isejimas i pensija'!J$5:J$77,'isejimas i pensija'!$C$5:$C$77,'paklausa ir pasiula'!$B61)*IF($E61&gt;1,$E61,1)</f>
        <v>0.89404705982025778</v>
      </c>
      <c r="W61" s="85">
        <f>+SUMIFS('isejimas i pensija'!K$5:K$77,'isejimas i pensija'!$C$5:$C$77,'paklausa ir pasiula'!$B61)*IF($E61&gt;1,$E61,1)</f>
        <v>0.92281096693794329</v>
      </c>
      <c r="X61" s="85">
        <f>+SUMIFS('isejimas i pensija'!L$5:L$77,'isejimas i pensija'!$C$5:$C$77,'paklausa ir pasiula'!$B61)*IF($E61&gt;1,$E61,1)</f>
        <v>1.0489830043844381</v>
      </c>
      <c r="Y61" s="85">
        <f>+SUMIFS('isejimas i pensija'!M$5:M$77,'isejimas i pensija'!$C$5:$C$77,'paklausa ir pasiula'!$B61)*IF($E61&gt;1,$E61,1)</f>
        <v>0.95595178775225265</v>
      </c>
      <c r="Z61" s="85">
        <f>+SUMIFS('isejimas is darbo'!D$5:D$77,'isejimas is darbo'!$C$5:$C$77,'paklausa ir pasiula'!$B61)*IF($E61&gt;1,$E61,1)</f>
        <v>39.625</v>
      </c>
      <c r="AA61" s="85">
        <f>+SUMIFS('isejimas is darbo'!E$5:E$77,'isejimas is darbo'!$C$5:$C$77,'paklausa ir pasiula'!$B61)*IF($E61&gt;1,$E61,1)</f>
        <v>39.625</v>
      </c>
      <c r="AB61" s="85">
        <f>+SUMIFS('isejimas is darbo'!F$5:F$77,'isejimas is darbo'!$C$5:$C$77,'paklausa ir pasiula'!$B61)*IF($E61&gt;1,$E61,1)</f>
        <v>39.625</v>
      </c>
      <c r="AC61" s="85">
        <f>+SUMIFS('isejimas is darbo'!G$5:G$77,'isejimas is darbo'!$C$5:$C$77,'paklausa ir pasiula'!$B61)*IF($E61&gt;1,$E61,1)</f>
        <v>39.625</v>
      </c>
      <c r="AD61" s="85">
        <f>+SUMIFS('isejimas is darbo'!H$5:H$77,'isejimas is darbo'!$C$5:$C$77,'paklausa ir pasiula'!$B61)*IF($E61&gt;1,$E61,1)</f>
        <v>39.625</v>
      </c>
      <c r="AE61" s="85">
        <f>+SUMIFS('isejimas is darbo'!I$5:I$77,'isejimas is darbo'!$C$5:$C$77,'paklausa ir pasiula'!$B61)*IF($E61&gt;1,$E61,1)</f>
        <v>39.625</v>
      </c>
      <c r="AF61" s="85">
        <f>+SUMIFS('isejimas is darbo'!J$5:J$77,'isejimas is darbo'!$C$5:$C$77,'paklausa ir pasiula'!$B61)*IF($E61&gt;1,$E61,1)</f>
        <v>39.625</v>
      </c>
      <c r="AG61" s="85">
        <f>+SUMIFS('isejimas is darbo'!K$5:K$77,'isejimas is darbo'!$C$5:$C$77,'paklausa ir pasiula'!$B61)*IF($E61&gt;1,$E61,1)</f>
        <v>39.625</v>
      </c>
      <c r="AH61" s="85">
        <f>+SUMIFS('isejimas is darbo'!L$5:L$77,'isejimas is darbo'!$C$5:$C$77,'paklausa ir pasiula'!$B61)*IF($E61&gt;1,$E61,1)</f>
        <v>39.625</v>
      </c>
      <c r="AI61" s="85">
        <f>+SUMIFS('isejimas is darbo'!M$5:M$77,'isejimas is darbo'!$C$5:$C$77,'paklausa ir pasiula'!$B61)*IF($E61&gt;1,$E61,1)</f>
        <v>39.625</v>
      </c>
      <c r="AJ61" s="85">
        <f>+$C61-F61-SUM($P61:P61)-SUM($Z61:Z61)</f>
        <v>-54.278433921126314</v>
      </c>
      <c r="AK61" s="85">
        <f>+$C61-G61-SUM($P61:Q61)-SUM($Z61:AA61)</f>
        <v>-94.860850881292848</v>
      </c>
      <c r="AL61" s="85">
        <f>+$C61-H61-SUM($P61:R61)-SUM($Z61:AB61)</f>
        <v>-135.38454357549944</v>
      </c>
      <c r="AM61" s="85">
        <f>+$C61-I61-SUM($P61:S61)-SUM($Z61:AC61)</f>
        <v>-175.85075960785855</v>
      </c>
      <c r="AN61" s="85">
        <f>+$C61-J61-SUM($P61:T61)-SUM($Z61:AD61)</f>
        <v>-216.34300751649846</v>
      </c>
      <c r="AO61" s="85">
        <f>+$C61-K61-SUM($P61:U61)-SUM($Z61:AE61)</f>
        <v>-256.86733848605007</v>
      </c>
      <c r="AP61" s="85">
        <f>+$C61-L61-SUM($P61:V61)-SUM($Z61:AF61)</f>
        <v>-297.55708560121093</v>
      </c>
      <c r="AQ61" s="85">
        <f>+$C61-M61-SUM($P61:W61)-SUM($Z61:AG61)</f>
        <v>-338.18036627692584</v>
      </c>
      <c r="AR61" s="85">
        <f>+$C61-N61-SUM($P61:X61)-SUM($Z61:AH61)</f>
        <v>-378.834588643524</v>
      </c>
      <c r="AS61" s="85">
        <f>+$C61-O61-SUM($P61:Y61)-SUM($Z61:AI61)</f>
        <v>-419.30054944692705</v>
      </c>
      <c r="AT61" s="85">
        <f>(SUMIFS('nauji absolventai I pakopa'!B$75:B$82,'nauji absolventai I pakopa'!$A$75:$A$82,'paklausa ir pasiula'!$B61)+SUMIFS('nauji absolventai rezidentura'!B$641:B$706,'nauji absolventai rezidentura'!$A$641:$A$706,'paklausa ir pasiula'!$B61))*IF($E61&gt;1,$E61,1)</f>
        <v>102.69299582634656</v>
      </c>
      <c r="AU61" s="85">
        <f>(SUMIFS('nauji absolventai I pakopa'!C$75:C$82,'nauji absolventai I pakopa'!$A$75:$A$82,'paklausa ir pasiula'!$B61)+SUMIFS('nauji absolventai rezidentura'!C$641:C$706,'nauji absolventai rezidentura'!$A$641:$A$706,'paklausa ir pasiula'!$B61))*IF($E61&gt;1,$E61,1)</f>
        <v>100.66927906629311</v>
      </c>
      <c r="AV61" s="85">
        <f>(SUMIFS('nauji absolventai I pakopa'!D$75:D$82,'nauji absolventai I pakopa'!$A$75:$A$82,'paklausa ir pasiula'!$B61)+SUMIFS('nauji absolventai rezidentura'!D$641:D$706,'nauji absolventai rezidentura'!$A$641:$A$706,'paklausa ir pasiula'!$B61))*IF($E61&gt;1,$E61,1)</f>
        <v>91.765005880149829</v>
      </c>
      <c r="AW61" s="85">
        <f>(SUMIFS('nauji absolventai I pakopa'!E$75:E$82,'nauji absolventai I pakopa'!$A$75:$A$82,'paklausa ir pasiula'!$B61)+SUMIFS('nauji absolventai rezidentura'!E$641:E$706,'nauji absolventai rezidentura'!$A$641:$A$706,'paklausa ir pasiula'!$B61))*IF($E61&gt;1,$E61,1)</f>
        <v>84.568600927597899</v>
      </c>
      <c r="AX61" s="85">
        <f>(SUMIFS('nauji absolventai I pakopa'!F$75:F$82,'nauji absolventai I pakopa'!$A$75:$A$82,'paklausa ir pasiula'!$B61)+SUMIFS('nauji absolventai rezidentura'!F$641:F$706,'nauji absolventai rezidentura'!$A$641:$A$706,'paklausa ir pasiula'!$B61))*IF($E61&gt;1,$E61,1)</f>
        <v>79.542928109401018</v>
      </c>
      <c r="AY61" s="85">
        <f>(SUMIFS('nauji absolventai I pakopa'!G$75:G$82,'nauji absolventai I pakopa'!$A$75:$A$82,'paklausa ir pasiula'!$B61)+SUMIFS('nauji absolventai rezidentura'!G$641:G$706,'nauji absolventai rezidentura'!$A$641:$A$706,'paklausa ir pasiula'!$B61))*IF($E61&gt;1,$E61,1)</f>
        <v>76.138887902932083</v>
      </c>
      <c r="AZ61" s="85">
        <f>(SUMIFS('nauji absolventai I pakopa'!H$75:H$82,'nauji absolventai I pakopa'!$A$75:$A$82,'paklausa ir pasiula'!$B61)+SUMIFS('nauji absolventai rezidentura'!H$641:H$706,'nauji absolventai rezidentura'!$A$641:$A$706,'paklausa ir pasiula'!$B61))*IF($E61&gt;1,$E61,1)</f>
        <v>73.328160124412918</v>
      </c>
      <c r="BA61" s="85">
        <f>(SUMIFS('nauji absolventai I pakopa'!I$75:I$82,'nauji absolventai I pakopa'!$A$75:$A$82,'paklausa ir pasiula'!$B61)+SUMIFS('nauji absolventai rezidentura'!I$641:I$706,'nauji absolventai rezidentura'!$A$641:$A$706,'paklausa ir pasiula'!$B61))*IF($E61&gt;1,$E61,1)</f>
        <v>72.330343863308443</v>
      </c>
      <c r="BB61" s="85">
        <f>(SUMIFS('nauji absolventai I pakopa'!J$75:J$82,'nauji absolventai I pakopa'!$A$75:$A$82,'paklausa ir pasiula'!$B61)+SUMIFS('nauji absolventai rezidentura'!J$641:J$706,'nauji absolventai rezidentura'!$A$641:$A$706,'paklausa ir pasiula'!$B61))*IF($E61&gt;1,$E61,1)</f>
        <v>71.656329180673069</v>
      </c>
      <c r="BC61" s="85">
        <f>(SUMIFS('nauji absolventai I pakopa'!K$75:K$82,'nauji absolventai I pakopa'!$A$75:$A$82,'paklausa ir pasiula'!$B61)+SUMIFS('nauji absolventai rezidentura'!K$641:K$706,'nauji absolventai rezidentura'!$A$641:$A$706,'paklausa ir pasiula'!$B61))*IF($E61&gt;1,$E61,1)</f>
        <v>71.451457184852799</v>
      </c>
      <c r="BD61" s="85">
        <f>+SUMIFS('nauji (ne absol)'!C$4:C$76,'nauji (ne absol)'!$B$4:$B$76,'paklausa ir pasiula'!$B61)*IF($E61&gt;1,$E61,1)</f>
        <v>29.083333333333332</v>
      </c>
      <c r="BE61" s="85">
        <f>+SUMIFS('nauji (ne absol)'!D$4:D$76,'nauji (ne absol)'!$B$4:$B$76,'paklausa ir pasiula'!$B61)*IF($E61&gt;1,$E61,1)</f>
        <v>29.083333333333332</v>
      </c>
      <c r="BF61" s="85">
        <f>+SUMIFS('nauji (ne absol)'!E$4:E$76,'nauji (ne absol)'!$B$4:$B$76,'paklausa ir pasiula'!$B61)*IF($E61&gt;1,$E61,1)</f>
        <v>29.083333333333332</v>
      </c>
      <c r="BG61" s="85">
        <f>+SUMIFS('nauji (ne absol)'!F$4:F$76,'nauji (ne absol)'!$B$4:$B$76,'paklausa ir pasiula'!$B61)*IF($E61&gt;1,$E61,1)</f>
        <v>29.083333333333332</v>
      </c>
      <c r="BH61" s="85">
        <f>+SUMIFS('nauji (ne absol)'!G$4:G$76,'nauji (ne absol)'!$B$4:$B$76,'paklausa ir pasiula'!$B61)*IF($E61&gt;1,$E61,1)</f>
        <v>29.083333333333332</v>
      </c>
      <c r="BI61" s="85">
        <f>+SUMIFS('nauji (ne absol)'!H$4:H$76,'nauji (ne absol)'!$B$4:$B$76,'paklausa ir pasiula'!$B61)*IF($E61&gt;1,$E61,1)</f>
        <v>29.083333333333332</v>
      </c>
      <c r="BJ61" s="85">
        <f>+SUMIFS('nauji (ne absol)'!I$4:I$76,'nauji (ne absol)'!$B$4:$B$76,'paklausa ir pasiula'!$B61)*IF($E61&gt;1,$E61,1)</f>
        <v>29.083333333333332</v>
      </c>
      <c r="BK61" s="85">
        <f>+SUMIFS('nauji (ne absol)'!J$4:J$76,'nauji (ne absol)'!$B$4:$B$76,'paklausa ir pasiula'!$B61)*IF($E61&gt;1,$E61,1)</f>
        <v>29.083333333333332</v>
      </c>
      <c r="BL61" s="85">
        <f>+SUMIFS('nauji (ne absol)'!K$4:K$76,'nauji (ne absol)'!$B$4:$B$76,'paklausa ir pasiula'!$B61)*IF($E61&gt;1,$E61,1)</f>
        <v>29.083333333333332</v>
      </c>
      <c r="BM61" s="85">
        <f>+SUMIFS('nauji (ne absol)'!L$4:L$76,'nauji (ne absol)'!$B$4:$B$76,'paklausa ir pasiula'!$B61)*IF($E61&gt;1,$E61,1)</f>
        <v>29.083333333333332</v>
      </c>
      <c r="BN61" s="85">
        <f>+AJ61+SUM($AT61:AT61)+SUM($BD61:BD61)</f>
        <v>77.497895238553582</v>
      </c>
      <c r="BO61" s="85">
        <f>+AK61+SUM($AT61:AU61)+SUM($BD61:BE61)</f>
        <v>166.6680906780135</v>
      </c>
      <c r="BP61" s="85">
        <f>+AL61+SUM($AT61:AV61)+SUM($BD61:BF61)</f>
        <v>246.99273719729007</v>
      </c>
      <c r="BQ61" s="85">
        <f>+AM61+SUM($AT61:AW61)+SUM($BD61:BG61)</f>
        <v>320.17845542586218</v>
      </c>
      <c r="BR61" s="85">
        <f>+AN61+SUM($AT61:AX61)+SUM($BD61:BH61)</f>
        <v>388.31246895995662</v>
      </c>
      <c r="BS61" s="85">
        <f>+AO61+SUM($AT61:AY61)+SUM($BD61:BI61)</f>
        <v>453.01035922667046</v>
      </c>
      <c r="BT61" s="85">
        <f>+AP61+SUM($AT61:AZ61)+SUM($BD61:BJ61)</f>
        <v>514.73210556925585</v>
      </c>
      <c r="BU61" s="85">
        <f>+AQ61+SUM($AT61:BA61)+SUM($BD61:BK61)</f>
        <v>575.5225020901828</v>
      </c>
      <c r="BV61" s="85">
        <f>+AR61+SUM($AT61:BB61)+SUM($BD61:BL61)</f>
        <v>635.60794223759103</v>
      </c>
      <c r="BW61" s="85">
        <f>+AS61+SUM($AT61:BC61)+SUM($BD61:BM61)</f>
        <v>695.676771952374</v>
      </c>
    </row>
    <row r="62" spans="1:75" s="55" customFormat="1">
      <c r="A62" s="55" t="s">
        <v>77</v>
      </c>
      <c r="B62" s="55" t="s">
        <v>61</v>
      </c>
      <c r="C62" s="85">
        <v>690.5</v>
      </c>
      <c r="D62" s="85">
        <f>+IF('realus poreikis 2020'!$D$1=1,'realus poreikis 2020'!H74,IF('realus poreikis 2020'!$D$1=2,'realus poreikis 2020'!I74,'realus poreikis 2020'!J74))*IF($E62&gt;1,E62,1)</f>
        <v>690.5</v>
      </c>
      <c r="E62" s="57">
        <f>+'darbo kruvis'!F64</f>
        <v>1</v>
      </c>
      <c r="F62" s="85">
        <f>+$D62*'pletros poreikis'!E68*IF($E62&gt;1,$E62,1)</f>
        <v>700.75861752115338</v>
      </c>
      <c r="G62" s="85">
        <f>+$D62*'pletros poreikis'!F68*IF($E62&gt;1,$E62,1)</f>
        <v>701.22075012303878</v>
      </c>
      <c r="H62" s="85">
        <f>+$D62*'pletros poreikis'!G68*IF($E62&gt;1,$E62,1)</f>
        <v>701.61484697293065</v>
      </c>
      <c r="I62" s="85">
        <f>+$D62*'pletros poreikis'!H68*IF($E62&gt;1,$E62,1)</f>
        <v>701.94090807082864</v>
      </c>
      <c r="J62" s="85">
        <f>+$D62*'pletros poreikis'!I68*IF($E62&gt;1,$E62,1)</f>
        <v>702.19893341673298</v>
      </c>
      <c r="K62" s="85">
        <f>+$D62*'pletros poreikis'!J68*IF($E62&gt;1,$E62,1)</f>
        <v>702.38892301064345</v>
      </c>
      <c r="L62" s="85">
        <f>+$D62*'pletros poreikis'!K68*IF($E62&gt;1,$E62,1)</f>
        <v>702.51087685256027</v>
      </c>
      <c r="M62" s="85">
        <f>+$D62*'pletros poreikis'!L68*IF($E62&gt;1,$E62,1)</f>
        <v>702.56479494248322</v>
      </c>
      <c r="N62" s="85">
        <f>+$D62*'pletros poreikis'!M68*IF($E62&gt;1,$E62,1)</f>
        <v>702.5506772804124</v>
      </c>
      <c r="O62" s="85">
        <f>+$D62*'pletros poreikis'!N68*IF($E62&gt;1,$E62,1)</f>
        <v>702.46852386634816</v>
      </c>
      <c r="P62" s="85">
        <f>+SUMIFS('isejimas i pensija'!D$5:D$77,'isejimas i pensija'!$C$5:$C$77,'paklausa ir pasiula'!$B62)*IF($E62&gt;1,$E62,1)</f>
        <v>11.059808234930458</v>
      </c>
      <c r="Q62" s="85">
        <f>+SUMIFS('isejimas i pensija'!E$5:E$77,'isejimas i pensija'!$C$5:$C$77,'paklausa ir pasiula'!$B62)*IF($E62&gt;1,$E62,1)</f>
        <v>11.96296412389137</v>
      </c>
      <c r="R62" s="85">
        <f>+SUMIFS('isejimas i pensija'!F$5:F$77,'isejimas i pensija'!$C$5:$C$77,'paklausa ir pasiula'!$B62)*IF($E62&gt;1,$E62,1)</f>
        <v>13.125544584108006</v>
      </c>
      <c r="S62" s="85">
        <f>+SUMIFS('isejimas i pensija'!G$5:G$77,'isejimas i pensija'!$C$5:$C$77,'paklausa ir pasiula'!$B62)*IF($E62&gt;1,$E62,1)</f>
        <v>14.96706007500935</v>
      </c>
      <c r="T62" s="85">
        <f>+SUMIFS('isejimas i pensija'!H$5:H$77,'isejimas i pensija'!$C$5:$C$77,'paklausa ir pasiula'!$B62)*IF($E62&gt;1,$E62,1)</f>
        <v>15.517925983678939</v>
      </c>
      <c r="U62" s="85">
        <f>+SUMIFS('isejimas i pensija'!I$5:I$77,'isejimas i pensija'!$C$5:$C$77,'paklausa ir pasiula'!$B62)*IF($E62&gt;1,$E62,1)</f>
        <v>15.5199667722071</v>
      </c>
      <c r="V62" s="85">
        <f>+SUMIFS('isejimas i pensija'!J$5:J$77,'isejimas i pensija'!$C$5:$C$77,'paklausa ir pasiula'!$B62)*IF($E62&gt;1,$E62,1)</f>
        <v>16.735159165293034</v>
      </c>
      <c r="W62" s="85">
        <f>+SUMIFS('isejimas i pensija'!K$5:K$77,'isejimas i pensija'!$C$5:$C$77,'paklausa ir pasiula'!$B62)*IF($E62&gt;1,$E62,1)</f>
        <v>16.516821862787893</v>
      </c>
      <c r="X62" s="85">
        <f>+SUMIFS('isejimas i pensija'!L$5:L$77,'isejimas i pensija'!$C$5:$C$77,'paklausa ir pasiula'!$B62)*IF($E62&gt;1,$E62,1)</f>
        <v>17.720244953948306</v>
      </c>
      <c r="Y62" s="85">
        <f>+SUMIFS('isejimas i pensija'!M$5:M$77,'isejimas i pensija'!$C$5:$C$77,'paklausa ir pasiula'!$B62)*IF($E62&gt;1,$E62,1)</f>
        <v>18.28072348541825</v>
      </c>
      <c r="Z62" s="85">
        <f>+SUMIFS('isejimas is darbo'!D$5:D$77,'isejimas is darbo'!$C$5:$C$77,'paklausa ir pasiula'!$B62)*IF($E62&gt;1,$E62,1)</f>
        <v>55.5</v>
      </c>
      <c r="AA62" s="85">
        <f>+SUMIFS('isejimas is darbo'!E$5:E$77,'isejimas is darbo'!$C$5:$C$77,'paklausa ir pasiula'!$B62)*IF($E62&gt;1,$E62,1)</f>
        <v>55.5</v>
      </c>
      <c r="AB62" s="85">
        <f>+SUMIFS('isejimas is darbo'!F$5:F$77,'isejimas is darbo'!$C$5:$C$77,'paklausa ir pasiula'!$B62)*IF($E62&gt;1,$E62,1)</f>
        <v>55.5</v>
      </c>
      <c r="AC62" s="85">
        <f>+SUMIFS('isejimas is darbo'!G$5:G$77,'isejimas is darbo'!$C$5:$C$77,'paklausa ir pasiula'!$B62)*IF($E62&gt;1,$E62,1)</f>
        <v>55.5</v>
      </c>
      <c r="AD62" s="85">
        <f>+SUMIFS('isejimas is darbo'!H$5:H$77,'isejimas is darbo'!$C$5:$C$77,'paklausa ir pasiula'!$B62)*IF($E62&gt;1,$E62,1)</f>
        <v>55.5</v>
      </c>
      <c r="AE62" s="85">
        <f>+SUMIFS('isejimas is darbo'!I$5:I$77,'isejimas is darbo'!$C$5:$C$77,'paklausa ir pasiula'!$B62)*IF($E62&gt;1,$E62,1)</f>
        <v>55.5</v>
      </c>
      <c r="AF62" s="85">
        <f>+SUMIFS('isejimas is darbo'!J$5:J$77,'isejimas is darbo'!$C$5:$C$77,'paklausa ir pasiula'!$B62)*IF($E62&gt;1,$E62,1)</f>
        <v>55.5</v>
      </c>
      <c r="AG62" s="85">
        <f>+SUMIFS('isejimas is darbo'!K$5:K$77,'isejimas is darbo'!$C$5:$C$77,'paklausa ir pasiula'!$B62)*IF($E62&gt;1,$E62,1)</f>
        <v>55.5</v>
      </c>
      <c r="AH62" s="85">
        <f>+SUMIFS('isejimas is darbo'!L$5:L$77,'isejimas is darbo'!$C$5:$C$77,'paklausa ir pasiula'!$B62)*IF($E62&gt;1,$E62,1)</f>
        <v>55.5</v>
      </c>
      <c r="AI62" s="85">
        <f>+SUMIFS('isejimas is darbo'!M$5:M$77,'isejimas is darbo'!$C$5:$C$77,'paklausa ir pasiula'!$B62)*IF($E62&gt;1,$E62,1)</f>
        <v>55.5</v>
      </c>
      <c r="AJ62" s="85">
        <f>+$C62-F62-SUM($P62:P62)-SUM($Z62:Z62)</f>
        <v>-76.81842575608384</v>
      </c>
      <c r="AK62" s="85">
        <f>+$C62-G62-SUM($P62:Q62)-SUM($Z62:AA62)</f>
        <v>-144.74352248186062</v>
      </c>
      <c r="AL62" s="85">
        <f>+$C62-H62-SUM($P62:R62)-SUM($Z62:AB62)</f>
        <v>-213.76316391586047</v>
      </c>
      <c r="AM62" s="85">
        <f>+$C62-I62-SUM($P62:S62)-SUM($Z62:AC62)</f>
        <v>-284.55628508876782</v>
      </c>
      <c r="AN62" s="85">
        <f>+$C62-J62-SUM($P62:T62)-SUM($Z62:AD62)</f>
        <v>-355.8322364183511</v>
      </c>
      <c r="AO62" s="85">
        <f>+$C62-K62-SUM($P62:U62)-SUM($Z62:AE62)</f>
        <v>-427.04219278446868</v>
      </c>
      <c r="AP62" s="85">
        <f>+$C62-L62-SUM($P62:V62)-SUM($Z62:AF62)</f>
        <v>-499.39930579167856</v>
      </c>
      <c r="AQ62" s="85">
        <f>+$C62-M62-SUM($P62:W62)-SUM($Z62:AG62)</f>
        <v>-571.47004574438938</v>
      </c>
      <c r="AR62" s="85">
        <f>+$C62-N62-SUM($P62:X62)-SUM($Z62:AH62)</f>
        <v>-644.67617303626685</v>
      </c>
      <c r="AS62" s="85">
        <f>+$C62-O62-SUM($P62:Y62)-SUM($Z62:AI62)</f>
        <v>-718.37474310762082</v>
      </c>
      <c r="AT62" s="85">
        <f>(SUMIFS('nauji absolventai I pakopa'!B$75:B$82,'nauji absolventai I pakopa'!$A$75:$A$82,'paklausa ir pasiula'!$B62)+SUMIFS('nauji absolventai rezidentura'!B$641:B$706,'nauji absolventai rezidentura'!$A$641:$A$706,'paklausa ir pasiula'!$B62))*IF($E62&gt;1,$E62,1)</f>
        <v>39.695578873546218</v>
      </c>
      <c r="AU62" s="85">
        <f>(SUMIFS('nauji absolventai I pakopa'!C$75:C$82,'nauji absolventai I pakopa'!$A$75:$A$82,'paklausa ir pasiula'!$B62)+SUMIFS('nauji absolventai rezidentura'!C$641:C$706,'nauji absolventai rezidentura'!$A$641:$A$706,'paklausa ir pasiula'!$B62))*IF($E62&gt;1,$E62,1)</f>
        <v>38.23895900357536</v>
      </c>
      <c r="AV62" s="85">
        <f>(SUMIFS('nauji absolventai I pakopa'!D$75:D$82,'nauji absolventai I pakopa'!$A$75:$A$82,'paklausa ir pasiula'!$B62)+SUMIFS('nauji absolventai rezidentura'!D$641:D$706,'nauji absolventai rezidentura'!$A$641:$A$706,'paklausa ir pasiula'!$B62))*IF($E62&gt;1,$E62,1)</f>
        <v>36.575037195094168</v>
      </c>
      <c r="AW62" s="85">
        <f>(SUMIFS('nauji absolventai I pakopa'!E$75:E$82,'nauji absolventai I pakopa'!$A$75:$A$82,'paklausa ir pasiula'!$B62)+SUMIFS('nauji absolventai rezidentura'!E$641:E$706,'nauji absolventai rezidentura'!$A$641:$A$706,'paklausa ir pasiula'!$B62))*IF($E62&gt;1,$E62,1)</f>
        <v>33.587804479353331</v>
      </c>
      <c r="AX62" s="85">
        <f>(SUMIFS('nauji absolventai I pakopa'!F$75:F$82,'nauji absolventai I pakopa'!$A$75:$A$82,'paklausa ir pasiula'!$B62)+SUMIFS('nauji absolventai rezidentura'!F$641:F$706,'nauji absolventai rezidentura'!$A$641:$A$706,'paklausa ir pasiula'!$B62))*IF($E62&gt;1,$E62,1)</f>
        <v>31.674959996447942</v>
      </c>
      <c r="AY62" s="85">
        <f>(SUMIFS('nauji absolventai I pakopa'!G$75:G$82,'nauji absolventai I pakopa'!$A$75:$A$82,'paklausa ir pasiula'!$B62)+SUMIFS('nauji absolventai rezidentura'!G$641:G$706,'nauji absolventai rezidentura'!$A$641:$A$706,'paklausa ir pasiula'!$B62))*IF($E62&gt;1,$E62,1)</f>
        <v>29.888100546077421</v>
      </c>
      <c r="AZ62" s="85">
        <f>(SUMIFS('nauji absolventai I pakopa'!H$75:H$82,'nauji absolventai I pakopa'!$A$75:$A$82,'paklausa ir pasiula'!$B62)+SUMIFS('nauji absolventai rezidentura'!H$641:H$706,'nauji absolventai rezidentura'!$A$641:$A$706,'paklausa ir pasiula'!$B62))*IF($E62&gt;1,$E62,1)</f>
        <v>29.08737869771911</v>
      </c>
      <c r="BA62" s="85">
        <f>(SUMIFS('nauji absolventai I pakopa'!I$75:I$82,'nauji absolventai I pakopa'!$A$75:$A$82,'paklausa ir pasiula'!$B62)+SUMIFS('nauji absolventai rezidentura'!I$641:I$706,'nauji absolventai rezidentura'!$A$641:$A$706,'paklausa ir pasiula'!$B62))*IF($E62&gt;1,$E62,1)</f>
        <v>28.751697968098998</v>
      </c>
      <c r="BB62" s="85">
        <f>(SUMIFS('nauji absolventai I pakopa'!J$75:J$82,'nauji absolventai I pakopa'!$A$75:$A$82,'paklausa ir pasiula'!$B62)+SUMIFS('nauji absolventai rezidentura'!J$641:J$706,'nauji absolventai rezidentura'!$A$641:$A$706,'paklausa ir pasiula'!$B62))*IF($E62&gt;1,$E62,1)</f>
        <v>28.520321581928091</v>
      </c>
      <c r="BC62" s="85">
        <f>(SUMIFS('nauji absolventai I pakopa'!K$75:K$82,'nauji absolventai I pakopa'!$A$75:$A$82,'paklausa ir pasiula'!$B62)+SUMIFS('nauji absolventai rezidentura'!K$641:K$706,'nauji absolventai rezidentura'!$A$641:$A$706,'paklausa ir pasiula'!$B62))*IF($E62&gt;1,$E62,1)</f>
        <v>28.421495750225549</v>
      </c>
      <c r="BD62" s="85">
        <f>+SUMIFS('nauji (ne absol)'!C$4:C$76,'nauji (ne absol)'!$B$4:$B$76,'paklausa ir pasiula'!$B62)*IF($E62&gt;1,$E62,1)</f>
        <v>23.875</v>
      </c>
      <c r="BE62" s="85">
        <f>+SUMIFS('nauji (ne absol)'!D$4:D$76,'nauji (ne absol)'!$B$4:$B$76,'paklausa ir pasiula'!$B62)*IF($E62&gt;1,$E62,1)</f>
        <v>23.875</v>
      </c>
      <c r="BF62" s="85">
        <f>+SUMIFS('nauji (ne absol)'!E$4:E$76,'nauji (ne absol)'!$B$4:$B$76,'paklausa ir pasiula'!$B62)*IF($E62&gt;1,$E62,1)</f>
        <v>23.875</v>
      </c>
      <c r="BG62" s="85">
        <f>+SUMIFS('nauji (ne absol)'!F$4:F$76,'nauji (ne absol)'!$B$4:$B$76,'paklausa ir pasiula'!$B62)*IF($E62&gt;1,$E62,1)</f>
        <v>23.875</v>
      </c>
      <c r="BH62" s="85">
        <f>+SUMIFS('nauji (ne absol)'!G$4:G$76,'nauji (ne absol)'!$B$4:$B$76,'paklausa ir pasiula'!$B62)*IF($E62&gt;1,$E62,1)</f>
        <v>23.875</v>
      </c>
      <c r="BI62" s="85">
        <f>+SUMIFS('nauji (ne absol)'!H$4:H$76,'nauji (ne absol)'!$B$4:$B$76,'paklausa ir pasiula'!$B62)*IF($E62&gt;1,$E62,1)</f>
        <v>23.875</v>
      </c>
      <c r="BJ62" s="85">
        <f>+SUMIFS('nauji (ne absol)'!I$4:I$76,'nauji (ne absol)'!$B$4:$B$76,'paklausa ir pasiula'!$B62)*IF($E62&gt;1,$E62,1)</f>
        <v>23.875</v>
      </c>
      <c r="BK62" s="85">
        <f>+SUMIFS('nauji (ne absol)'!J$4:J$76,'nauji (ne absol)'!$B$4:$B$76,'paklausa ir pasiula'!$B62)*IF($E62&gt;1,$E62,1)</f>
        <v>23.875</v>
      </c>
      <c r="BL62" s="85">
        <f>+SUMIFS('nauji (ne absol)'!K$4:K$76,'nauji (ne absol)'!$B$4:$B$76,'paklausa ir pasiula'!$B62)*IF($E62&gt;1,$E62,1)</f>
        <v>23.875</v>
      </c>
      <c r="BM62" s="85">
        <f>+SUMIFS('nauji (ne absol)'!L$4:L$76,'nauji (ne absol)'!$B$4:$B$76,'paklausa ir pasiula'!$B62)*IF($E62&gt;1,$E62,1)</f>
        <v>23.875</v>
      </c>
      <c r="BN62" s="85">
        <f>+AJ62+SUM($AT62:AT62)+SUM($BD62:BD62)</f>
        <v>-13.247846882537623</v>
      </c>
      <c r="BO62" s="85">
        <f>+AK62+SUM($AT62:AU62)+SUM($BD62:BE62)</f>
        <v>-19.058984604739038</v>
      </c>
      <c r="BP62" s="85">
        <f>+AL62+SUM($AT62:AV62)+SUM($BD62:BF62)</f>
        <v>-27.628588843644721</v>
      </c>
      <c r="BQ62" s="85">
        <f>+AM62+SUM($AT62:AW62)+SUM($BD62:BG62)</f>
        <v>-40.958905537198746</v>
      </c>
      <c r="BR62" s="85">
        <f>+AN62+SUM($AT62:AX62)+SUM($BD62:BH62)</f>
        <v>-56.684896870334086</v>
      </c>
      <c r="BS62" s="85">
        <f>+AO62+SUM($AT62:AY62)+SUM($BD62:BI62)</f>
        <v>-74.131752690374242</v>
      </c>
      <c r="BT62" s="85">
        <f>+AP62+SUM($AT62:AZ62)+SUM($BD62:BJ62)</f>
        <v>-93.526486999865028</v>
      </c>
      <c r="BU62" s="85">
        <f>+AQ62+SUM($AT62:BA62)+SUM($BD62:BK62)</f>
        <v>-112.9705289844768</v>
      </c>
      <c r="BV62" s="85">
        <f>+AR62+SUM($AT62:BB62)+SUM($BD62:BL62)</f>
        <v>-133.78133469442616</v>
      </c>
      <c r="BW62" s="85">
        <f>+AS62+SUM($AT62:BC62)+SUM($BD62:BM62)</f>
        <v>-155.18340901555456</v>
      </c>
    </row>
    <row r="63" spans="1:75">
      <c r="A63" t="s">
        <v>77</v>
      </c>
      <c r="B63" t="s">
        <v>31</v>
      </c>
      <c r="C63" s="2">
        <v>63.333333333333336</v>
      </c>
      <c r="D63" s="2">
        <f>+IF('realus poreikis 2020'!$D$1=1,'realus poreikis 2020'!H75,IF('realus poreikis 2020'!$D$1=2,'realus poreikis 2020'!I75,'realus poreikis 2020'!J75))*IF($E63&gt;1,E63,1)</f>
        <v>64.333333333333343</v>
      </c>
      <c r="E63" s="9">
        <f>+'darbo kruvis'!F65</f>
        <v>1</v>
      </c>
      <c r="F63" s="2">
        <f>+$D63*'pletros poreikis'!E69*IF($E63&gt;1,$E63,1)</f>
        <v>65.289120531780171</v>
      </c>
      <c r="G63" s="2">
        <f>+$D63*'pletros poreikis'!F69*IF($E63&gt;1,$E63,1)</f>
        <v>65.332177057082561</v>
      </c>
      <c r="H63" s="2">
        <f>+$D63*'pletros poreikis'!G69*IF($E63&gt;1,$E63,1)</f>
        <v>65.368894745728042</v>
      </c>
      <c r="I63" s="2">
        <f>+$D63*'pletros poreikis'!H69*IF($E63&gt;1,$E63,1)</f>
        <v>65.399273597716615</v>
      </c>
      <c r="J63" s="2">
        <f>+$D63*'pletros poreikis'!I69*IF($E63&gt;1,$E63,1)</f>
        <v>65.423313613048265</v>
      </c>
      <c r="K63" s="2">
        <f>+$D63*'pletros poreikis'!J69*IF($E63&gt;1,$E63,1)</f>
        <v>65.441014791723006</v>
      </c>
      <c r="L63" s="2">
        <f>+$D63*'pletros poreikis'!K69*IF($E63&gt;1,$E63,1)</f>
        <v>65.452377133740839</v>
      </c>
      <c r="M63" s="2">
        <f>+$D63*'pletros poreikis'!L69*IF($E63&gt;1,$E63,1)</f>
        <v>65.457400639101763</v>
      </c>
      <c r="N63" s="2">
        <f>+$D63*'pletros poreikis'!M69*IF($E63&gt;1,$E63,1)</f>
        <v>65.456085307805751</v>
      </c>
      <c r="O63" s="2">
        <f>+$D63*'pletros poreikis'!N69*IF($E63&gt;1,$E63,1)</f>
        <v>65.448431139852872</v>
      </c>
      <c r="P63" s="2">
        <f>+SUMIFS('isejimas i pensija'!D$5:D$77,'isejimas i pensija'!$C$5:$C$77,'paklausa ir pasiula'!$B63)*IF($E63&gt;1,$E63,1)</f>
        <v>2.8994767779546589</v>
      </c>
      <c r="Q63" s="2">
        <f>+SUMIFS('isejimas i pensija'!E$5:E$77,'isejimas i pensija'!$C$5:$C$77,'paklausa ir pasiula'!$B63)*IF($E63&gt;1,$E63,1)</f>
        <v>2.4351204442482106</v>
      </c>
      <c r="R63" s="2">
        <f>+SUMIFS('isejimas i pensija'!F$5:F$77,'isejimas i pensija'!$C$5:$C$77,'paklausa ir pasiula'!$B63)*IF($E63&gt;1,$E63,1)</f>
        <v>2.4476952650480044</v>
      </c>
      <c r="S63" s="2">
        <f>+SUMIFS('isejimas i pensija'!G$5:G$77,'isejimas i pensija'!$C$5:$C$77,'paklausa ir pasiula'!$B63)*IF($E63&gt;1,$E63,1)</f>
        <v>2.1033849637675273</v>
      </c>
      <c r="T63" s="2">
        <f>+SUMIFS('isejimas i pensija'!H$5:H$77,'isejimas i pensija'!$C$5:$C$77,'paklausa ir pasiula'!$B63)*IF($E63&gt;1,$E63,1)</f>
        <v>2.0284400065181458</v>
      </c>
      <c r="U63" s="2">
        <f>+SUMIFS('isejimas i pensija'!I$5:I$77,'isejimas i pensija'!$C$5:$C$77,'paklausa ir pasiula'!$B63)*IF($E63&gt;1,$E63,1)</f>
        <v>1.7840412410219106</v>
      </c>
      <c r="V63" s="2">
        <f>+SUMIFS('isejimas i pensija'!J$5:J$77,'isejimas i pensija'!$C$5:$C$77,'paklausa ir pasiula'!$B63)*IF($E63&gt;1,$E63,1)</f>
        <v>1.7065918231010975</v>
      </c>
      <c r="W63" s="2">
        <f>+SUMIFS('isejimas i pensija'!K$5:K$77,'isejimas i pensija'!$C$5:$C$77,'paklausa ir pasiula'!$B63)*IF($E63&gt;1,$E63,1)</f>
        <v>1.4386531094185078</v>
      </c>
      <c r="X63" s="2">
        <f>+SUMIFS('isejimas i pensija'!L$5:L$77,'isejimas i pensija'!$C$5:$C$77,'paklausa ir pasiula'!$B63)*IF($E63&gt;1,$E63,1)</f>
        <v>1.3541910795913719</v>
      </c>
      <c r="Y63" s="2">
        <f>+SUMIFS('isejimas i pensija'!M$5:M$77,'isejimas i pensija'!$C$5:$C$77,'paklausa ir pasiula'!$B63)*IF($E63&gt;1,$E63,1)</f>
        <v>1.1711371002013695</v>
      </c>
      <c r="Z63" s="2">
        <f>+SUMIFS('isejimas is darbo'!D$5:D$77,'isejimas is darbo'!$C$5:$C$77,'paklausa ir pasiula'!$B63)*IF($E63&gt;1,$E63,1)</f>
        <v>2.625</v>
      </c>
      <c r="AA63" s="2">
        <f>+SUMIFS('isejimas is darbo'!E$5:E$77,'isejimas is darbo'!$C$5:$C$77,'paklausa ir pasiula'!$B63)*IF($E63&gt;1,$E63,1)</f>
        <v>2.625</v>
      </c>
      <c r="AB63" s="2">
        <f>+SUMIFS('isejimas is darbo'!F$5:F$77,'isejimas is darbo'!$C$5:$C$77,'paklausa ir pasiula'!$B63)*IF($E63&gt;1,$E63,1)</f>
        <v>2.625</v>
      </c>
      <c r="AC63" s="2">
        <f>+SUMIFS('isejimas is darbo'!G$5:G$77,'isejimas is darbo'!$C$5:$C$77,'paklausa ir pasiula'!$B63)*IF($E63&gt;1,$E63,1)</f>
        <v>2.625</v>
      </c>
      <c r="AD63" s="2">
        <f>+SUMIFS('isejimas is darbo'!H$5:H$77,'isejimas is darbo'!$C$5:$C$77,'paklausa ir pasiula'!$B63)*IF($E63&gt;1,$E63,1)</f>
        <v>2.625</v>
      </c>
      <c r="AE63" s="2">
        <f>+SUMIFS('isejimas is darbo'!I$5:I$77,'isejimas is darbo'!$C$5:$C$77,'paklausa ir pasiula'!$B63)*IF($E63&gt;1,$E63,1)</f>
        <v>2.625</v>
      </c>
      <c r="AF63" s="2">
        <f>+SUMIFS('isejimas is darbo'!J$5:J$77,'isejimas is darbo'!$C$5:$C$77,'paklausa ir pasiula'!$B63)*IF($E63&gt;1,$E63,1)</f>
        <v>2.625</v>
      </c>
      <c r="AG63" s="2">
        <f>+SUMIFS('isejimas is darbo'!K$5:K$77,'isejimas is darbo'!$C$5:$C$77,'paklausa ir pasiula'!$B63)*IF($E63&gt;1,$E63,1)</f>
        <v>2.625</v>
      </c>
      <c r="AH63" s="2">
        <f>+SUMIFS('isejimas is darbo'!L$5:L$77,'isejimas is darbo'!$C$5:$C$77,'paklausa ir pasiula'!$B63)*IF($E63&gt;1,$E63,1)</f>
        <v>2.625</v>
      </c>
      <c r="AI63" s="2">
        <f>+SUMIFS('isejimas is darbo'!M$5:M$77,'isejimas is darbo'!$C$5:$C$77,'paklausa ir pasiula'!$B63)*IF($E63&gt;1,$E63,1)</f>
        <v>2.625</v>
      </c>
      <c r="AJ63" s="2">
        <f>+$C63-F63-SUM($P63:P63)-SUM($Z63:Z63)</f>
        <v>-7.4802639764014938</v>
      </c>
      <c r="AK63" s="2">
        <f>+$C63-G63-SUM($P63:Q63)-SUM($Z63:AA63)</f>
        <v>-12.583440945952095</v>
      </c>
      <c r="AL63" s="2">
        <f>+$C63-H63-SUM($P63:R63)-SUM($Z63:AB63)</f>
        <v>-17.692853899645581</v>
      </c>
      <c r="AM63" s="2">
        <f>+$C63-I63-SUM($P63:S63)-SUM($Z63:AC63)</f>
        <v>-22.451617715401682</v>
      </c>
      <c r="AN63" s="2">
        <f>+$C63-J63-SUM($P63:T63)-SUM($Z63:AD63)</f>
        <v>-27.129097737251477</v>
      </c>
      <c r="AO63" s="2">
        <f>+$C63-K63-SUM($P63:U63)-SUM($Z63:AE63)</f>
        <v>-31.555840156948129</v>
      </c>
      <c r="AP63" s="2">
        <f>+$C63-L63-SUM($P63:V63)-SUM($Z63:AF63)</f>
        <v>-35.898794322067062</v>
      </c>
      <c r="AQ63" s="2">
        <f>+$C63-M63-SUM($P63:W63)-SUM($Z63:AG63)</f>
        <v>-39.967470936846496</v>
      </c>
      <c r="AR63" s="2">
        <f>+$C63-N63-SUM($P63:X63)-SUM($Z63:AH63)</f>
        <v>-43.94534668514185</v>
      </c>
      <c r="AS63" s="2">
        <f>+$C63-O63-SUM($P63:Y63)-SUM($Z63:AI63)</f>
        <v>-47.733829617390342</v>
      </c>
      <c r="AT63" s="2">
        <f>(SUMIFS('nauji absolventai I pakopa'!B$75:B$82,'nauji absolventai I pakopa'!$A$75:$A$82,'paklausa ir pasiula'!$B63)+SUMIFS('nauji absolventai rezidentura'!B$641:B$706,'nauji absolventai rezidentura'!$A$641:$A$706,'paklausa ir pasiula'!$B63))*IF($E63&gt;1,$E63,1)</f>
        <v>5.9533068783068774</v>
      </c>
      <c r="AU63" s="2">
        <f>(SUMIFS('nauji absolventai I pakopa'!C$75:C$82,'nauji absolventai I pakopa'!$A$75:$A$82,'paklausa ir pasiula'!$B63)+SUMIFS('nauji absolventai rezidentura'!C$641:C$706,'nauji absolventai rezidentura'!$A$641:$A$706,'paklausa ir pasiula'!$B63))*IF($E63&gt;1,$E63,1)</f>
        <v>7.426785714285713</v>
      </c>
      <c r="AV63" s="2">
        <f>(SUMIFS('nauji absolventai I pakopa'!D$75:D$82,'nauji absolventai I pakopa'!$A$75:$A$82,'paklausa ir pasiula'!$B63)+SUMIFS('nauji absolventai rezidentura'!D$641:D$706,'nauji absolventai rezidentura'!$A$641:$A$706,'paklausa ir pasiula'!$B63))*IF($E63&gt;1,$E63,1)</f>
        <v>7.0397486772486761</v>
      </c>
      <c r="AW63" s="2">
        <f>(SUMIFS('nauji absolventai I pakopa'!E$75:E$82,'nauji absolventai I pakopa'!$A$75:$A$82,'paklausa ir pasiula'!$B63)+SUMIFS('nauji absolventai rezidentura'!E$641:E$706,'nauji absolventai rezidentura'!$A$641:$A$706,'paklausa ir pasiula'!$B63))*IF($E63&gt;1,$E63,1)</f>
        <v>9.0788359788359756</v>
      </c>
      <c r="AX63" s="2">
        <f>(SUMIFS('nauji absolventai I pakopa'!F$75:F$82,'nauji absolventai I pakopa'!$A$75:$A$82,'paklausa ir pasiula'!$B63)+SUMIFS('nauji absolventai rezidentura'!F$641:F$706,'nauji absolventai rezidentura'!$A$641:$A$706,'paklausa ir pasiula'!$B63))*IF($E63&gt;1,$E63,1)</f>
        <v>9.3645502645502621</v>
      </c>
      <c r="AY63" s="2">
        <f>(SUMIFS('nauji absolventai I pakopa'!G$75:G$82,'nauji absolventai I pakopa'!$A$75:$A$82,'paklausa ir pasiula'!$B63)+SUMIFS('nauji absolventai rezidentura'!G$641:G$706,'nauji absolventai rezidentura'!$A$641:$A$706,'paklausa ir pasiula'!$B63))*IF($E63&gt;1,$E63,1)</f>
        <v>9.3645502645502621</v>
      </c>
      <c r="AZ63" s="2">
        <f>(SUMIFS('nauji absolventai I pakopa'!H$75:H$82,'nauji absolventai I pakopa'!$A$75:$A$82,'paklausa ir pasiula'!$B63)+SUMIFS('nauji absolventai rezidentura'!H$641:H$706,'nauji absolventai rezidentura'!$A$641:$A$706,'paklausa ir pasiula'!$B63))*IF($E63&gt;1,$E63,1)</f>
        <v>9.3645502645502621</v>
      </c>
      <c r="BA63" s="2">
        <f>(SUMIFS('nauji absolventai I pakopa'!I$75:I$82,'nauji absolventai I pakopa'!$A$75:$A$82,'paklausa ir pasiula'!$B63)+SUMIFS('nauji absolventai rezidentura'!I$641:I$706,'nauji absolventai rezidentura'!$A$641:$A$706,'paklausa ir pasiula'!$B63))*IF($E63&gt;1,$E63,1)</f>
        <v>9.3645502645502621</v>
      </c>
      <c r="BB63" s="2">
        <f>(SUMIFS('nauji absolventai I pakopa'!J$75:J$82,'nauji absolventai I pakopa'!$A$75:$A$82,'paklausa ir pasiula'!$B63)+SUMIFS('nauji absolventai rezidentura'!J$641:J$706,'nauji absolventai rezidentura'!$A$641:$A$706,'paklausa ir pasiula'!$B63))*IF($E63&gt;1,$E63,1)</f>
        <v>9.3645502645502621</v>
      </c>
      <c r="BC63" s="2">
        <f>(SUMIFS('nauji absolventai I pakopa'!K$75:K$82,'nauji absolventai I pakopa'!$A$75:$A$82,'paklausa ir pasiula'!$B63)+SUMIFS('nauji absolventai rezidentura'!K$641:K$706,'nauji absolventai rezidentura'!$A$641:$A$706,'paklausa ir pasiula'!$B63))*IF($E63&gt;1,$E63,1)</f>
        <v>9.3645502645502621</v>
      </c>
      <c r="BD63" s="2">
        <f>+SUMIFS('nauji (ne absol)'!C$4:C$76,'nauji (ne absol)'!$B$4:$B$76,'paklausa ir pasiula'!$B63)*IF($E63&gt;1,$E63,1)</f>
        <v>1.625</v>
      </c>
      <c r="BE63" s="2">
        <f>+SUMIFS('nauji (ne absol)'!D$4:D$76,'nauji (ne absol)'!$B$4:$B$76,'paklausa ir pasiula'!$B63)*IF($E63&gt;1,$E63,1)</f>
        <v>1.625</v>
      </c>
      <c r="BF63" s="2">
        <f>+SUMIFS('nauji (ne absol)'!E$4:E$76,'nauji (ne absol)'!$B$4:$B$76,'paklausa ir pasiula'!$B63)*IF($E63&gt;1,$E63,1)</f>
        <v>1.625</v>
      </c>
      <c r="BG63" s="2">
        <f>+SUMIFS('nauji (ne absol)'!F$4:F$76,'nauji (ne absol)'!$B$4:$B$76,'paklausa ir pasiula'!$B63)*IF($E63&gt;1,$E63,1)</f>
        <v>1.625</v>
      </c>
      <c r="BH63" s="2">
        <f>+SUMIFS('nauji (ne absol)'!G$4:G$76,'nauji (ne absol)'!$B$4:$B$76,'paklausa ir pasiula'!$B63)*IF($E63&gt;1,$E63,1)</f>
        <v>1.625</v>
      </c>
      <c r="BI63" s="2">
        <f>+SUMIFS('nauji (ne absol)'!H$4:H$76,'nauji (ne absol)'!$B$4:$B$76,'paklausa ir pasiula'!$B63)*IF($E63&gt;1,$E63,1)</f>
        <v>1.625</v>
      </c>
      <c r="BJ63" s="2">
        <f>+SUMIFS('nauji (ne absol)'!I$4:I$76,'nauji (ne absol)'!$B$4:$B$76,'paklausa ir pasiula'!$B63)*IF($E63&gt;1,$E63,1)</f>
        <v>1.625</v>
      </c>
      <c r="BK63" s="2">
        <f>+SUMIFS('nauji (ne absol)'!J$4:J$76,'nauji (ne absol)'!$B$4:$B$76,'paklausa ir pasiula'!$B63)*IF($E63&gt;1,$E63,1)</f>
        <v>1.625</v>
      </c>
      <c r="BL63" s="2">
        <f>+SUMIFS('nauji (ne absol)'!K$4:K$76,'nauji (ne absol)'!$B$4:$B$76,'paklausa ir pasiula'!$B63)*IF($E63&gt;1,$E63,1)</f>
        <v>1.625</v>
      </c>
      <c r="BM63" s="2">
        <f>+SUMIFS('nauji (ne absol)'!L$4:L$76,'nauji (ne absol)'!$B$4:$B$76,'paklausa ir pasiula'!$B63)*IF($E63&gt;1,$E63,1)</f>
        <v>1.625</v>
      </c>
      <c r="BN63" s="2">
        <f>+AJ63+SUM($AT63:AT63)+SUM($BD63:BD63)</f>
        <v>9.8042901905383673E-2</v>
      </c>
      <c r="BO63" s="2">
        <f>+AK63+SUM($AT63:AU63)+SUM($BD63:BE63)</f>
        <v>4.0466516466404947</v>
      </c>
      <c r="BP63" s="2">
        <f>+AL63+SUM($AT63:AV63)+SUM($BD63:BF63)</f>
        <v>7.6019873701956833</v>
      </c>
      <c r="BQ63" s="2">
        <f>+AM63+SUM($AT63:AW63)+SUM($BD63:BG63)</f>
        <v>13.547059533275558</v>
      </c>
      <c r="BR63" s="2">
        <f>+AN63+SUM($AT63:AX63)+SUM($BD63:BH63)</f>
        <v>19.859129775976022</v>
      </c>
      <c r="BS63" s="2">
        <f>+AO63+SUM($AT63:AY63)+SUM($BD63:BI63)</f>
        <v>26.421937620829631</v>
      </c>
      <c r="BT63" s="2">
        <f>+AP63+SUM($AT63:AZ63)+SUM($BD63:BJ63)</f>
        <v>33.068533720260959</v>
      </c>
      <c r="BU63" s="2">
        <f>+AQ63+SUM($AT63:BA63)+SUM($BD63:BK63)</f>
        <v>39.989407370031785</v>
      </c>
      <c r="BV63" s="2">
        <f>+AR63+SUM($AT63:BB63)+SUM($BD63:BL63)</f>
        <v>47.001081886286691</v>
      </c>
      <c r="BW63" s="2">
        <f>+AS63+SUM($AT63:BC63)+SUM($BD63:BM63)</f>
        <v>54.20214921858846</v>
      </c>
    </row>
    <row r="64" spans="1:75">
      <c r="A64" t="s">
        <v>77</v>
      </c>
      <c r="B64" t="s">
        <v>55</v>
      </c>
      <c r="C64" s="2">
        <v>9.6666666666666679</v>
      </c>
      <c r="D64" s="2">
        <f>+IF('realus poreikis 2020'!$D$1=1,'realus poreikis 2020'!H76,IF('realus poreikis 2020'!$D$1=2,'realus poreikis 2020'!I76,'realus poreikis 2020'!J76))*IF($E64&gt;1,E64,1)</f>
        <v>9.6666666666666679</v>
      </c>
      <c r="E64" s="9">
        <f>+'darbo kruvis'!F66</f>
        <v>1</v>
      </c>
      <c r="F64" s="2">
        <f>+$D64*'pletros poreikis'!E70*IF($E64&gt;1,$E64,1)</f>
        <v>9.8102823596975384</v>
      </c>
      <c r="G64" s="2">
        <f>+$D64*'pletros poreikis'!F70*IF($E64&gt;1,$E64,1)</f>
        <v>9.8167519930331295</v>
      </c>
      <c r="H64" s="2">
        <f>+$D64*'pletros poreikis'!G70*IF($E64&gt;1,$E64,1)</f>
        <v>9.8222691586845237</v>
      </c>
      <c r="I64" s="2">
        <f>+$D64*'pletros poreikis'!H70*IF($E64&gt;1,$E64,1)</f>
        <v>9.826833856651719</v>
      </c>
      <c r="J64" s="2">
        <f>+$D64*'pletros poreikis'!I70*IF($E64&gt;1,$E64,1)</f>
        <v>9.8304460869347139</v>
      </c>
      <c r="K64" s="2">
        <f>+$D64*'pletros poreikis'!J70*IF($E64&gt;1,$E64,1)</f>
        <v>9.8331058495335082</v>
      </c>
      <c r="L64" s="2">
        <f>+$D64*'pletros poreikis'!K70*IF($E64&gt;1,$E64,1)</f>
        <v>9.8348131444481055</v>
      </c>
      <c r="M64" s="2">
        <f>+$D64*'pletros poreikis'!L70*IF($E64&gt;1,$E64,1)</f>
        <v>9.8355679716785023</v>
      </c>
      <c r="N64" s="2">
        <f>+$D64*'pletros poreikis'!M70*IF($E64&gt;1,$E64,1)</f>
        <v>9.8353703312246985</v>
      </c>
      <c r="O64" s="2">
        <f>+$D64*'pletros poreikis'!N70*IF($E64&gt;1,$E64,1)</f>
        <v>9.8342202230866995</v>
      </c>
      <c r="P64" s="2">
        <f>+SUMIFS('isejimas i pensija'!D$5:D$77,'isejimas i pensija'!$C$5:$C$77,'paklausa ir pasiula'!$B64)*IF($E64&gt;1,$E64,1)</f>
        <v>0.14290525838066143</v>
      </c>
      <c r="Q64" s="2">
        <f>+SUMIFS('isejimas i pensija'!E$5:E$77,'isejimas i pensija'!$C$5:$C$77,'paklausa ir pasiula'!$B64)*IF($E64&gt;1,$E64,1)</f>
        <v>0.18965955525080175</v>
      </c>
      <c r="R64" s="2">
        <f>+SUMIFS('isejimas i pensija'!F$5:F$77,'isejimas i pensija'!$C$5:$C$77,'paklausa ir pasiula'!$B64)*IF($E64&gt;1,$E64,1)</f>
        <v>0.18565370057262698</v>
      </c>
      <c r="S64" s="2">
        <f>+SUMIFS('isejimas i pensija'!G$5:G$77,'isejimas i pensija'!$C$5:$C$77,'paklausa ir pasiula'!$B64)*IF($E64&gt;1,$E64,1)</f>
        <v>0.20738134443370987</v>
      </c>
      <c r="T64" s="2">
        <f>+SUMIFS('isejimas i pensija'!H$5:H$77,'isejimas i pensija'!$C$5:$C$77,'paklausa ir pasiula'!$B64)*IF($E64&gt;1,$E64,1)</f>
        <v>0.19268010017004994</v>
      </c>
      <c r="U64" s="2">
        <f>+SUMIFS('isejimas i pensija'!I$5:I$77,'isejimas i pensija'!$C$5:$C$77,'paklausa ir pasiula'!$B64)*IF($E64&gt;1,$E64,1)</f>
        <v>0.18613140920884422</v>
      </c>
      <c r="V64" s="2">
        <f>+SUMIFS('isejimas i pensija'!J$5:J$77,'isejimas i pensija'!$C$5:$C$77,'paklausa ir pasiula'!$B64)*IF($E64&gt;1,$E64,1)</f>
        <v>0.16689406211007565</v>
      </c>
      <c r="W64" s="2">
        <f>+SUMIFS('isejimas i pensija'!K$5:K$77,'isejimas i pensija'!$C$5:$C$77,'paklausa ir pasiula'!$B64)*IF($E64&gt;1,$E64,1)</f>
        <v>0.24720926408628963</v>
      </c>
      <c r="X64" s="2">
        <f>+SUMIFS('isejimas i pensija'!L$5:L$77,'isejimas i pensija'!$C$5:$C$77,'paklausa ir pasiula'!$B64)*IF($E64&gt;1,$E64,1)</f>
        <v>0.26824627539503915</v>
      </c>
      <c r="Y64" s="2">
        <f>+SUMIFS('isejimas i pensija'!M$5:M$77,'isejimas i pensija'!$C$5:$C$77,'paklausa ir pasiula'!$B64)*IF($E64&gt;1,$E64,1)</f>
        <v>0.34600201084171228</v>
      </c>
      <c r="Z64" s="2">
        <f>+SUMIFS('isejimas is darbo'!D$5:D$77,'isejimas is darbo'!$C$5:$C$77,'paklausa ir pasiula'!$B64)*IF($E64&gt;1,$E64,1)</f>
        <v>0.375</v>
      </c>
      <c r="AA64" s="2">
        <f>+SUMIFS('isejimas is darbo'!E$5:E$77,'isejimas is darbo'!$C$5:$C$77,'paklausa ir pasiula'!$B64)*IF($E64&gt;1,$E64,1)</f>
        <v>0.375</v>
      </c>
      <c r="AB64" s="2">
        <f>+SUMIFS('isejimas is darbo'!F$5:F$77,'isejimas is darbo'!$C$5:$C$77,'paklausa ir pasiula'!$B64)*IF($E64&gt;1,$E64,1)</f>
        <v>0.375</v>
      </c>
      <c r="AC64" s="2">
        <f>+SUMIFS('isejimas is darbo'!G$5:G$77,'isejimas is darbo'!$C$5:$C$77,'paklausa ir pasiula'!$B64)*IF($E64&gt;1,$E64,1)</f>
        <v>0.375</v>
      </c>
      <c r="AD64" s="2">
        <f>+SUMIFS('isejimas is darbo'!H$5:H$77,'isejimas is darbo'!$C$5:$C$77,'paklausa ir pasiula'!$B64)*IF($E64&gt;1,$E64,1)</f>
        <v>0.375</v>
      </c>
      <c r="AE64" s="2">
        <f>+SUMIFS('isejimas is darbo'!I$5:I$77,'isejimas is darbo'!$C$5:$C$77,'paklausa ir pasiula'!$B64)*IF($E64&gt;1,$E64,1)</f>
        <v>0.375</v>
      </c>
      <c r="AF64" s="2">
        <f>+SUMIFS('isejimas is darbo'!J$5:J$77,'isejimas is darbo'!$C$5:$C$77,'paklausa ir pasiula'!$B64)*IF($E64&gt;1,$E64,1)</f>
        <v>0.375</v>
      </c>
      <c r="AG64" s="2">
        <f>+SUMIFS('isejimas is darbo'!K$5:K$77,'isejimas is darbo'!$C$5:$C$77,'paklausa ir pasiula'!$B64)*IF($E64&gt;1,$E64,1)</f>
        <v>0.375</v>
      </c>
      <c r="AH64" s="2">
        <f>+SUMIFS('isejimas is darbo'!L$5:L$77,'isejimas is darbo'!$C$5:$C$77,'paklausa ir pasiula'!$B64)*IF($E64&gt;1,$E64,1)</f>
        <v>0.375</v>
      </c>
      <c r="AI64" s="2">
        <f>+SUMIFS('isejimas is darbo'!M$5:M$77,'isejimas is darbo'!$C$5:$C$77,'paklausa ir pasiula'!$B64)*IF($E64&gt;1,$E64,1)</f>
        <v>0.375</v>
      </c>
      <c r="AJ64" s="2">
        <f>+$C64-F64-SUM($P64:P64)-SUM($Z64:Z64)</f>
        <v>-0.66152095141153189</v>
      </c>
      <c r="AK64" s="2">
        <f>+$C64-G64-SUM($P64:Q64)-SUM($Z64:AA64)</f>
        <v>-1.2326501399979248</v>
      </c>
      <c r="AL64" s="2">
        <f>+$C64-H64-SUM($P64:R64)-SUM($Z64:AB64)</f>
        <v>-1.7988210062219459</v>
      </c>
      <c r="AM64" s="2">
        <f>+$C64-I64-SUM($P64:S64)-SUM($Z64:AC64)</f>
        <v>-2.385767048622851</v>
      </c>
      <c r="AN64" s="2">
        <f>+$C64-J64-SUM($P64:T64)-SUM($Z64:AD64)</f>
        <v>-2.9570593790758961</v>
      </c>
      <c r="AO64" s="2">
        <f>+$C64-K64-SUM($P64:U64)-SUM($Z64:AE64)</f>
        <v>-3.5208505508835346</v>
      </c>
      <c r="AP64" s="2">
        <f>+$C64-L64-SUM($P64:V64)-SUM($Z64:AF64)</f>
        <v>-4.0644519079082073</v>
      </c>
      <c r="AQ64" s="2">
        <f>+$C64-M64-SUM($P64:W64)-SUM($Z64:AG64)</f>
        <v>-4.6874159992248945</v>
      </c>
      <c r="AR64" s="2">
        <f>+$C64-N64-SUM($P64:X64)-SUM($Z64:AH64)</f>
        <v>-5.3304646341661295</v>
      </c>
      <c r="AS64" s="2">
        <f>+$C64-O64-SUM($P64:Y64)-SUM($Z64:AI64)</f>
        <v>-6.0503165368698433</v>
      </c>
      <c r="AT64" s="2">
        <f>(SUMIFS('nauji absolventai I pakopa'!B$75:B$82,'nauji absolventai I pakopa'!$A$75:$A$82,'paklausa ir pasiula'!$B64)+SUMIFS('nauji absolventai rezidentura'!B$641:B$706,'nauji absolventai rezidentura'!$A$641:$A$706,'paklausa ir pasiula'!$B64))*IF($E64&gt;1,$E64,1)</f>
        <v>0</v>
      </c>
      <c r="AU64" s="2">
        <f>(SUMIFS('nauji absolventai I pakopa'!C$75:C$82,'nauji absolventai I pakopa'!$A$75:$A$82,'paklausa ir pasiula'!$B64)+SUMIFS('nauji absolventai rezidentura'!C$641:C$706,'nauji absolventai rezidentura'!$A$641:$A$706,'paklausa ir pasiula'!$B64))*IF($E64&gt;1,$E64,1)</f>
        <v>0</v>
      </c>
      <c r="AV64" s="2">
        <f>(SUMIFS('nauji absolventai I pakopa'!D$75:D$82,'nauji absolventai I pakopa'!$A$75:$A$82,'paklausa ir pasiula'!$B64)+SUMIFS('nauji absolventai rezidentura'!D$641:D$706,'nauji absolventai rezidentura'!$A$641:$A$706,'paklausa ir pasiula'!$B64))*IF($E64&gt;1,$E64,1)</f>
        <v>0</v>
      </c>
      <c r="AW64" s="2">
        <f>(SUMIFS('nauji absolventai I pakopa'!E$75:E$82,'nauji absolventai I pakopa'!$A$75:$A$82,'paklausa ir pasiula'!$B64)+SUMIFS('nauji absolventai rezidentura'!E$641:E$706,'nauji absolventai rezidentura'!$A$641:$A$706,'paklausa ir pasiula'!$B64))*IF($E64&gt;1,$E64,1)</f>
        <v>0</v>
      </c>
      <c r="AX64" s="2">
        <f>(SUMIFS('nauji absolventai I pakopa'!F$75:F$82,'nauji absolventai I pakopa'!$A$75:$A$82,'paklausa ir pasiula'!$B64)+SUMIFS('nauji absolventai rezidentura'!F$641:F$706,'nauji absolventai rezidentura'!$A$641:$A$706,'paklausa ir pasiula'!$B64))*IF($E64&gt;1,$E64,1)</f>
        <v>0</v>
      </c>
      <c r="AY64" s="2">
        <f>(SUMIFS('nauji absolventai I pakopa'!G$75:G$82,'nauji absolventai I pakopa'!$A$75:$A$82,'paklausa ir pasiula'!$B64)+SUMIFS('nauji absolventai rezidentura'!G$641:G$706,'nauji absolventai rezidentura'!$A$641:$A$706,'paklausa ir pasiula'!$B64))*IF($E64&gt;1,$E64,1)</f>
        <v>0</v>
      </c>
      <c r="AZ64" s="2">
        <f>(SUMIFS('nauji absolventai I pakopa'!H$75:H$82,'nauji absolventai I pakopa'!$A$75:$A$82,'paklausa ir pasiula'!$B64)+SUMIFS('nauji absolventai rezidentura'!H$641:H$706,'nauji absolventai rezidentura'!$A$641:$A$706,'paklausa ir pasiula'!$B64))*IF($E64&gt;1,$E64,1)</f>
        <v>0</v>
      </c>
      <c r="BA64" s="2">
        <f>(SUMIFS('nauji absolventai I pakopa'!I$75:I$82,'nauji absolventai I pakopa'!$A$75:$A$82,'paklausa ir pasiula'!$B64)+SUMIFS('nauji absolventai rezidentura'!I$641:I$706,'nauji absolventai rezidentura'!$A$641:$A$706,'paklausa ir pasiula'!$B64))*IF($E64&gt;1,$E64,1)</f>
        <v>0</v>
      </c>
      <c r="BB64" s="2">
        <f>(SUMIFS('nauji absolventai I pakopa'!J$75:J$82,'nauji absolventai I pakopa'!$A$75:$A$82,'paklausa ir pasiula'!$B64)+SUMIFS('nauji absolventai rezidentura'!J$641:J$706,'nauji absolventai rezidentura'!$A$641:$A$706,'paklausa ir pasiula'!$B64))*IF($E64&gt;1,$E64,1)</f>
        <v>0</v>
      </c>
      <c r="BC64" s="2">
        <f>(SUMIFS('nauji absolventai I pakopa'!K$75:K$82,'nauji absolventai I pakopa'!$A$75:$A$82,'paklausa ir pasiula'!$B64)+SUMIFS('nauji absolventai rezidentura'!K$641:K$706,'nauji absolventai rezidentura'!$A$641:$A$706,'paklausa ir pasiula'!$B64))*IF($E64&gt;1,$E64,1)</f>
        <v>0</v>
      </c>
      <c r="BD64" s="2">
        <f>+SUMIFS('nauji (ne absol)'!C$4:C$76,'nauji (ne absol)'!$B$4:$B$76,'paklausa ir pasiula'!$B64)*IF($E64&gt;1,$E64,1)</f>
        <v>0</v>
      </c>
      <c r="BE64" s="2">
        <f>+SUMIFS('nauji (ne absol)'!D$4:D$76,'nauji (ne absol)'!$B$4:$B$76,'paklausa ir pasiula'!$B64)*IF($E64&gt;1,$E64,1)</f>
        <v>0</v>
      </c>
      <c r="BF64" s="2">
        <f>+SUMIFS('nauji (ne absol)'!E$4:E$76,'nauji (ne absol)'!$B$4:$B$76,'paklausa ir pasiula'!$B64)*IF($E64&gt;1,$E64,1)</f>
        <v>0</v>
      </c>
      <c r="BG64" s="2">
        <f>+SUMIFS('nauji (ne absol)'!F$4:F$76,'nauji (ne absol)'!$B$4:$B$76,'paklausa ir pasiula'!$B64)*IF($E64&gt;1,$E64,1)</f>
        <v>0</v>
      </c>
      <c r="BH64" s="2">
        <f>+SUMIFS('nauji (ne absol)'!G$4:G$76,'nauji (ne absol)'!$B$4:$B$76,'paklausa ir pasiula'!$B64)*IF($E64&gt;1,$E64,1)</f>
        <v>0</v>
      </c>
      <c r="BI64" s="2">
        <f>+SUMIFS('nauji (ne absol)'!H$4:H$76,'nauji (ne absol)'!$B$4:$B$76,'paklausa ir pasiula'!$B64)*IF($E64&gt;1,$E64,1)</f>
        <v>0</v>
      </c>
      <c r="BJ64" s="2">
        <f>+SUMIFS('nauji (ne absol)'!I$4:I$76,'nauji (ne absol)'!$B$4:$B$76,'paklausa ir pasiula'!$B64)*IF($E64&gt;1,$E64,1)</f>
        <v>0</v>
      </c>
      <c r="BK64" s="2">
        <f>+SUMIFS('nauji (ne absol)'!J$4:J$76,'nauji (ne absol)'!$B$4:$B$76,'paklausa ir pasiula'!$B64)*IF($E64&gt;1,$E64,1)</f>
        <v>0</v>
      </c>
      <c r="BL64" s="2">
        <f>+SUMIFS('nauji (ne absol)'!K$4:K$76,'nauji (ne absol)'!$B$4:$B$76,'paklausa ir pasiula'!$B64)*IF($E64&gt;1,$E64,1)</f>
        <v>0</v>
      </c>
      <c r="BM64" s="2">
        <f>+SUMIFS('nauji (ne absol)'!L$4:L$76,'nauji (ne absol)'!$B$4:$B$76,'paklausa ir pasiula'!$B64)*IF($E64&gt;1,$E64,1)</f>
        <v>0</v>
      </c>
      <c r="BN64" s="2">
        <f>+AJ64+SUM($AT64:AT64)+SUM($BD64:BD64)</f>
        <v>-0.66152095141153189</v>
      </c>
      <c r="BO64" s="2">
        <f>+AK64+SUM($AT64:AU64)+SUM($BD64:BE64)</f>
        <v>-1.2326501399979248</v>
      </c>
      <c r="BP64" s="2">
        <f>+AL64+SUM($AT64:AV64)+SUM($BD64:BF64)</f>
        <v>-1.7988210062219459</v>
      </c>
      <c r="BQ64" s="2">
        <f>+AM64+SUM($AT64:AW64)+SUM($BD64:BG64)</f>
        <v>-2.385767048622851</v>
      </c>
      <c r="BR64" s="2">
        <f>+AN64+SUM($AT64:AX64)+SUM($BD64:BH64)</f>
        <v>-2.9570593790758961</v>
      </c>
      <c r="BS64" s="2">
        <f>+AO64+SUM($AT64:AY64)+SUM($BD64:BI64)</f>
        <v>-3.5208505508835346</v>
      </c>
      <c r="BT64" s="2">
        <f>+AP64+SUM($AT64:AZ64)+SUM($BD64:BJ64)</f>
        <v>-4.0644519079082073</v>
      </c>
      <c r="BU64" s="2">
        <f>+AQ64+SUM($AT64:BA64)+SUM($BD64:BK64)</f>
        <v>-4.6874159992248945</v>
      </c>
      <c r="BV64" s="2">
        <f>+AR64+SUM($AT64:BB64)+SUM($BD64:BL64)</f>
        <v>-5.3304646341661295</v>
      </c>
      <c r="BW64" s="2">
        <f>+AS64+SUM($AT64:BC64)+SUM($BD64:BM64)</f>
        <v>-6.0503165368698433</v>
      </c>
    </row>
    <row r="65" spans="1:75">
      <c r="A65" t="s">
        <v>77</v>
      </c>
      <c r="B65" t="s">
        <v>67</v>
      </c>
      <c r="C65" s="2">
        <v>45</v>
      </c>
      <c r="D65" s="2">
        <f>+IF('realus poreikis 2020'!$D$1=1,'realus poreikis 2020'!H77,IF('realus poreikis 2020'!$D$1=2,'realus poreikis 2020'!I77,'realus poreikis 2020'!J77))*IF($E65&gt;1,E65,1)</f>
        <v>46</v>
      </c>
      <c r="E65" s="9">
        <f>+'darbo kruvis'!F67</f>
        <v>1</v>
      </c>
      <c r="F65" s="2">
        <f>+$D65*'pletros poreikis'!E71*IF($E65&gt;1,$E65,1)</f>
        <v>46.683412608215868</v>
      </c>
      <c r="G65" s="2">
        <f>+$D65*'pletros poreikis'!F71*IF($E65&gt;1,$E65,1)</f>
        <v>46.714199139261098</v>
      </c>
      <c r="H65" s="2">
        <f>+$D65*'pletros poreikis'!G71*IF($E65&gt;1,$E65,1)</f>
        <v>46.740453237878071</v>
      </c>
      <c r="I65" s="2">
        <f>+$D65*'pletros poreikis'!H71*IF($E65&gt;1,$E65,1)</f>
        <v>46.762174904066789</v>
      </c>
      <c r="J65" s="2">
        <f>+$D65*'pletros poreikis'!I71*IF($E65&gt;1,$E65,1)</f>
        <v>46.779364137827251</v>
      </c>
      <c r="K65" s="2">
        <f>+$D65*'pletros poreikis'!J71*IF($E65&gt;1,$E65,1)</f>
        <v>46.79202093915945</v>
      </c>
      <c r="L65" s="2">
        <f>+$D65*'pletros poreikis'!K71*IF($E65&gt;1,$E65,1)</f>
        <v>46.800145308063392</v>
      </c>
      <c r="M65" s="2">
        <f>+$D65*'pletros poreikis'!L71*IF($E65&gt;1,$E65,1)</f>
        <v>46.803737244539072</v>
      </c>
      <c r="N65" s="2">
        <f>+$D65*'pletros poreikis'!M71*IF($E65&gt;1,$E65,1)</f>
        <v>46.802796748586495</v>
      </c>
      <c r="O65" s="2">
        <f>+$D65*'pletros poreikis'!N71*IF($E65&gt;1,$E65,1)</f>
        <v>46.797323820205669</v>
      </c>
      <c r="P65" s="2">
        <f>+SUMIFS('isejimas i pensija'!D$5:D$77,'isejimas i pensija'!$C$5:$C$77,'paklausa ir pasiula'!$B65)*IF($E65&gt;1,$E65,1)</f>
        <v>0.1331303105496654</v>
      </c>
      <c r="Q65" s="2">
        <f>+SUMIFS('isejimas i pensija'!E$5:E$77,'isejimas i pensija'!$C$5:$C$77,'paklausa ir pasiula'!$B65)*IF($E65&gt;1,$E65,1)</f>
        <v>0.26796945800135263</v>
      </c>
      <c r="R65" s="2">
        <f>+SUMIFS('isejimas i pensija'!F$5:F$77,'isejimas i pensija'!$C$5:$C$77,'paklausa ir pasiula'!$B65)*IF($E65&gt;1,$E65,1)</f>
        <v>0.22820225152419193</v>
      </c>
      <c r="S65" s="2">
        <f>+SUMIFS('isejimas i pensija'!G$5:G$77,'isejimas i pensija'!$C$5:$C$77,'paklausa ir pasiula'!$B65)*IF($E65&gt;1,$E65,1)</f>
        <v>0.23216896251179653</v>
      </c>
      <c r="T65" s="2">
        <f>+SUMIFS('isejimas i pensija'!H$5:H$77,'isejimas i pensija'!$C$5:$C$77,'paklausa ir pasiula'!$B65)*IF($E65&gt;1,$E65,1)</f>
        <v>0.17886344214323757</v>
      </c>
      <c r="U65" s="2">
        <f>+SUMIFS('isejimas i pensija'!I$5:I$77,'isejimas i pensija'!$C$5:$C$77,'paklausa ir pasiula'!$B65)*IF($E65&gt;1,$E65,1)</f>
        <v>0.14601073847111143</v>
      </c>
      <c r="V65" s="2">
        <f>+SUMIFS('isejimas i pensija'!J$5:J$77,'isejimas i pensija'!$C$5:$C$77,'paklausa ir pasiula'!$B65)*IF($E65&gt;1,$E65,1)</f>
        <v>0.22015620015851434</v>
      </c>
      <c r="W65" s="2">
        <f>+SUMIFS('isejimas i pensija'!K$5:K$77,'isejimas i pensija'!$C$5:$C$77,'paklausa ir pasiula'!$B65)*IF($E65&gt;1,$E65,1)</f>
        <v>0.2393141235163137</v>
      </c>
      <c r="X65" s="2">
        <f>+SUMIFS('isejimas i pensija'!L$5:L$77,'isejimas i pensija'!$C$5:$C$77,'paklausa ir pasiula'!$B65)*IF($E65&gt;1,$E65,1)</f>
        <v>0.24679601328928744</v>
      </c>
      <c r="Y65" s="2">
        <f>+SUMIFS('isejimas i pensija'!M$5:M$77,'isejimas i pensija'!$C$5:$C$77,'paklausa ir pasiula'!$B65)*IF($E65&gt;1,$E65,1)</f>
        <v>0.21989960955879931</v>
      </c>
      <c r="Z65" s="2">
        <f>+SUMIFS('isejimas is darbo'!D$5:D$77,'isejimas is darbo'!$C$5:$C$77,'paklausa ir pasiula'!$B65)*IF($E65&gt;1,$E65,1)</f>
        <v>0.75</v>
      </c>
      <c r="AA65" s="2">
        <f>+SUMIFS('isejimas is darbo'!E$5:E$77,'isejimas is darbo'!$C$5:$C$77,'paklausa ir pasiula'!$B65)*IF($E65&gt;1,$E65,1)</f>
        <v>0.75</v>
      </c>
      <c r="AB65" s="2">
        <f>+SUMIFS('isejimas is darbo'!F$5:F$77,'isejimas is darbo'!$C$5:$C$77,'paklausa ir pasiula'!$B65)*IF($E65&gt;1,$E65,1)</f>
        <v>0.75</v>
      </c>
      <c r="AC65" s="2">
        <f>+SUMIFS('isejimas is darbo'!G$5:G$77,'isejimas is darbo'!$C$5:$C$77,'paklausa ir pasiula'!$B65)*IF($E65&gt;1,$E65,1)</f>
        <v>0.75</v>
      </c>
      <c r="AD65" s="2">
        <f>+SUMIFS('isejimas is darbo'!H$5:H$77,'isejimas is darbo'!$C$5:$C$77,'paklausa ir pasiula'!$B65)*IF($E65&gt;1,$E65,1)</f>
        <v>0.75</v>
      </c>
      <c r="AE65" s="2">
        <f>+SUMIFS('isejimas is darbo'!I$5:I$77,'isejimas is darbo'!$C$5:$C$77,'paklausa ir pasiula'!$B65)*IF($E65&gt;1,$E65,1)</f>
        <v>0.75</v>
      </c>
      <c r="AF65" s="2">
        <f>+SUMIFS('isejimas is darbo'!J$5:J$77,'isejimas is darbo'!$C$5:$C$77,'paklausa ir pasiula'!$B65)*IF($E65&gt;1,$E65,1)</f>
        <v>0.75</v>
      </c>
      <c r="AG65" s="2">
        <f>+SUMIFS('isejimas is darbo'!K$5:K$77,'isejimas is darbo'!$C$5:$C$77,'paklausa ir pasiula'!$B65)*IF($E65&gt;1,$E65,1)</f>
        <v>0.75</v>
      </c>
      <c r="AH65" s="2">
        <f>+SUMIFS('isejimas is darbo'!L$5:L$77,'isejimas is darbo'!$C$5:$C$77,'paklausa ir pasiula'!$B65)*IF($E65&gt;1,$E65,1)</f>
        <v>0.75</v>
      </c>
      <c r="AI65" s="2">
        <f>+SUMIFS('isejimas is darbo'!M$5:M$77,'isejimas is darbo'!$C$5:$C$77,'paklausa ir pasiula'!$B65)*IF($E65&gt;1,$E65,1)</f>
        <v>0.75</v>
      </c>
      <c r="AJ65" s="2">
        <f>+$C65-F65-SUM($P65:P65)-SUM($Z65:Z65)</f>
        <v>-2.5665429187655331</v>
      </c>
      <c r="AK65" s="2">
        <f>+$C65-G65-SUM($P65:Q65)-SUM($Z65:AA65)</f>
        <v>-3.6152989078121154</v>
      </c>
      <c r="AL65" s="2">
        <f>+$C65-H65-SUM($P65:R65)-SUM($Z65:AB65)</f>
        <v>-4.6197552579532815</v>
      </c>
      <c r="AM65" s="2">
        <f>+$C65-I65-SUM($P65:S65)-SUM($Z65:AC65)</f>
        <v>-5.6236458866537955</v>
      </c>
      <c r="AN65" s="2">
        <f>+$C65-J65-SUM($P65:T65)-SUM($Z65:AD65)</f>
        <v>-6.5696985625574946</v>
      </c>
      <c r="AO65" s="2">
        <f>+$C65-K65-SUM($P65:U65)-SUM($Z65:AE65)</f>
        <v>-7.4783661023608055</v>
      </c>
      <c r="AP65" s="2">
        <f>+$C65-L65-SUM($P65:V65)-SUM($Z65:AF65)</f>
        <v>-8.4566466714232611</v>
      </c>
      <c r="AQ65" s="2">
        <f>+$C65-M65-SUM($P65:W65)-SUM($Z65:AG65)</f>
        <v>-9.4495527314152561</v>
      </c>
      <c r="AR65" s="2">
        <f>+$C65-N65-SUM($P65:X65)-SUM($Z65:AH65)</f>
        <v>-10.445408248751965</v>
      </c>
      <c r="AS65" s="2">
        <f>+$C65-O65-SUM($P65:Y65)-SUM($Z65:AI65)</f>
        <v>-11.409834929929939</v>
      </c>
      <c r="AT65" s="2">
        <f>(SUMIFS('nauji absolventai I pakopa'!B$75:B$82,'nauji absolventai I pakopa'!$A$75:$A$82,'paklausa ir pasiula'!$B65)+SUMIFS('nauji absolventai rezidentura'!B$641:B$706,'nauji absolventai rezidentura'!$A$641:$A$706,'paklausa ir pasiula'!$B65))*IF($E65&gt;1,$E65,1)</f>
        <v>3.1533333333333329</v>
      </c>
      <c r="AU65" s="2">
        <f>(SUMIFS('nauji absolventai I pakopa'!C$75:C$82,'nauji absolventai I pakopa'!$A$75:$A$82,'paklausa ir pasiula'!$B65)+SUMIFS('nauji absolventai rezidentura'!C$641:C$706,'nauji absolventai rezidentura'!$A$641:$A$706,'paklausa ir pasiula'!$B65))*IF($E65&gt;1,$E65,1)</f>
        <v>3.5066666666666664</v>
      </c>
      <c r="AV65" s="2">
        <f>(SUMIFS('nauji absolventai I pakopa'!D$75:D$82,'nauji absolventai I pakopa'!$A$75:$A$82,'paklausa ir pasiula'!$B65)+SUMIFS('nauji absolventai rezidentura'!D$641:D$706,'nauji absolventai rezidentura'!$A$641:$A$706,'paklausa ir pasiula'!$B65))*IF($E65&gt;1,$E65,1)</f>
        <v>4.5166666666666657</v>
      </c>
      <c r="AW65" s="2">
        <f>(SUMIFS('nauji absolventai I pakopa'!E$75:E$82,'nauji absolventai I pakopa'!$A$75:$A$82,'paklausa ir pasiula'!$B65)+SUMIFS('nauji absolventai rezidentura'!E$641:E$706,'nauji absolventai rezidentura'!$A$641:$A$706,'paklausa ir pasiula'!$B65))*IF($E65&gt;1,$E65,1)</f>
        <v>4.5166666666666657</v>
      </c>
      <c r="AX65" s="2">
        <f>(SUMIFS('nauji absolventai I pakopa'!F$75:F$82,'nauji absolventai I pakopa'!$A$75:$A$82,'paklausa ir pasiula'!$B65)+SUMIFS('nauji absolventai rezidentura'!F$641:F$706,'nauji absolventai rezidentura'!$A$641:$A$706,'paklausa ir pasiula'!$B65))*IF($E65&gt;1,$E65,1)</f>
        <v>4.5166666666666657</v>
      </c>
      <c r="AY65" s="2">
        <f>(SUMIFS('nauji absolventai I pakopa'!G$75:G$82,'nauji absolventai I pakopa'!$A$75:$A$82,'paklausa ir pasiula'!$B65)+SUMIFS('nauji absolventai rezidentura'!G$641:G$706,'nauji absolventai rezidentura'!$A$641:$A$706,'paklausa ir pasiula'!$B65))*IF($E65&gt;1,$E65,1)</f>
        <v>4.5166666666666657</v>
      </c>
      <c r="AZ65" s="2">
        <f>(SUMIFS('nauji absolventai I pakopa'!H$75:H$82,'nauji absolventai I pakopa'!$A$75:$A$82,'paklausa ir pasiula'!$B65)+SUMIFS('nauji absolventai rezidentura'!H$641:H$706,'nauji absolventai rezidentura'!$A$641:$A$706,'paklausa ir pasiula'!$B65))*IF($E65&gt;1,$E65,1)</f>
        <v>4.5166666666666657</v>
      </c>
      <c r="BA65" s="2">
        <f>(SUMIFS('nauji absolventai I pakopa'!I$75:I$82,'nauji absolventai I pakopa'!$A$75:$A$82,'paklausa ir pasiula'!$B65)+SUMIFS('nauji absolventai rezidentura'!I$641:I$706,'nauji absolventai rezidentura'!$A$641:$A$706,'paklausa ir pasiula'!$B65))*IF($E65&gt;1,$E65,1)</f>
        <v>4.5166666666666657</v>
      </c>
      <c r="BB65" s="2">
        <f>(SUMIFS('nauji absolventai I pakopa'!J$75:J$82,'nauji absolventai I pakopa'!$A$75:$A$82,'paklausa ir pasiula'!$B65)+SUMIFS('nauji absolventai rezidentura'!J$641:J$706,'nauji absolventai rezidentura'!$A$641:$A$706,'paklausa ir pasiula'!$B65))*IF($E65&gt;1,$E65,1)</f>
        <v>4.5166666666666657</v>
      </c>
      <c r="BC65" s="2">
        <f>(SUMIFS('nauji absolventai I pakopa'!K$75:K$82,'nauji absolventai I pakopa'!$A$75:$A$82,'paklausa ir pasiula'!$B65)+SUMIFS('nauji absolventai rezidentura'!K$641:K$706,'nauji absolventai rezidentura'!$A$641:$A$706,'paklausa ir pasiula'!$B65))*IF($E65&gt;1,$E65,1)</f>
        <v>4.5166666666666657</v>
      </c>
      <c r="BD65" s="2">
        <f>+SUMIFS('nauji (ne absol)'!C$4:C$76,'nauji (ne absol)'!$B$4:$B$76,'paklausa ir pasiula'!$B65)*IF($E65&gt;1,$E65,1)</f>
        <v>1.625</v>
      </c>
      <c r="BE65" s="2">
        <f>+SUMIFS('nauji (ne absol)'!D$4:D$76,'nauji (ne absol)'!$B$4:$B$76,'paklausa ir pasiula'!$B65)*IF($E65&gt;1,$E65,1)</f>
        <v>1.625</v>
      </c>
      <c r="BF65" s="2">
        <f>+SUMIFS('nauji (ne absol)'!E$4:E$76,'nauji (ne absol)'!$B$4:$B$76,'paklausa ir pasiula'!$B65)*IF($E65&gt;1,$E65,1)</f>
        <v>1.625</v>
      </c>
      <c r="BG65" s="2">
        <f>+SUMIFS('nauji (ne absol)'!F$4:F$76,'nauji (ne absol)'!$B$4:$B$76,'paklausa ir pasiula'!$B65)*IF($E65&gt;1,$E65,1)</f>
        <v>1.625</v>
      </c>
      <c r="BH65" s="2">
        <f>+SUMIFS('nauji (ne absol)'!G$4:G$76,'nauji (ne absol)'!$B$4:$B$76,'paklausa ir pasiula'!$B65)*IF($E65&gt;1,$E65,1)</f>
        <v>1.625</v>
      </c>
      <c r="BI65" s="2">
        <f>+SUMIFS('nauji (ne absol)'!H$4:H$76,'nauji (ne absol)'!$B$4:$B$76,'paklausa ir pasiula'!$B65)*IF($E65&gt;1,$E65,1)</f>
        <v>1.625</v>
      </c>
      <c r="BJ65" s="2">
        <f>+SUMIFS('nauji (ne absol)'!I$4:I$76,'nauji (ne absol)'!$B$4:$B$76,'paklausa ir pasiula'!$B65)*IF($E65&gt;1,$E65,1)</f>
        <v>1.625</v>
      </c>
      <c r="BK65" s="2">
        <f>+SUMIFS('nauji (ne absol)'!J$4:J$76,'nauji (ne absol)'!$B$4:$B$76,'paklausa ir pasiula'!$B65)*IF($E65&gt;1,$E65,1)</f>
        <v>1.625</v>
      </c>
      <c r="BL65" s="2">
        <f>+SUMIFS('nauji (ne absol)'!K$4:K$76,'nauji (ne absol)'!$B$4:$B$76,'paklausa ir pasiula'!$B65)*IF($E65&gt;1,$E65,1)</f>
        <v>1.625</v>
      </c>
      <c r="BM65" s="2">
        <f>+SUMIFS('nauji (ne absol)'!L$4:L$76,'nauji (ne absol)'!$B$4:$B$76,'paklausa ir pasiula'!$B65)*IF($E65&gt;1,$E65,1)</f>
        <v>1.625</v>
      </c>
      <c r="BN65" s="2">
        <f>+AJ65+SUM($AT65:AT65)+SUM($BD65:BD65)</f>
        <v>2.2117904145677998</v>
      </c>
      <c r="BO65" s="2">
        <f>+AK65+SUM($AT65:AU65)+SUM($BD65:BE65)</f>
        <v>6.2947010921878839</v>
      </c>
      <c r="BP65" s="2">
        <f>+AL65+SUM($AT65:AV65)+SUM($BD65:BF65)</f>
        <v>11.431911408713384</v>
      </c>
      <c r="BQ65" s="2">
        <f>+AM65+SUM($AT65:AW65)+SUM($BD65:BG65)</f>
        <v>16.569687446679538</v>
      </c>
      <c r="BR65" s="2">
        <f>+AN65+SUM($AT65:AX65)+SUM($BD65:BH65)</f>
        <v>21.765301437442503</v>
      </c>
      <c r="BS65" s="2">
        <f>+AO65+SUM($AT65:AY65)+SUM($BD65:BI65)</f>
        <v>26.998300564305858</v>
      </c>
      <c r="BT65" s="2">
        <f>+AP65+SUM($AT65:AZ65)+SUM($BD65:BJ65)</f>
        <v>32.161686661910068</v>
      </c>
      <c r="BU65" s="2">
        <f>+AQ65+SUM($AT65:BA65)+SUM($BD65:BK65)</f>
        <v>37.310447268584738</v>
      </c>
      <c r="BV65" s="2">
        <f>+AR65+SUM($AT65:BB65)+SUM($BD65:BL65)</f>
        <v>42.45625841791469</v>
      </c>
      <c r="BW65" s="2">
        <f>+AS65+SUM($AT65:BC65)+SUM($BD65:BM65)</f>
        <v>47.633498403403379</v>
      </c>
    </row>
    <row r="66" spans="1:75">
      <c r="A66" t="s">
        <v>77</v>
      </c>
      <c r="B66" t="s">
        <v>46</v>
      </c>
      <c r="C66" s="2">
        <v>2588</v>
      </c>
      <c r="D66" s="2">
        <f>+IF('realus poreikis 2020'!$D$1=1,'realus poreikis 2020'!H78,IF('realus poreikis 2020'!$D$1=2,'realus poreikis 2020'!I78,'realus poreikis 2020'!J78))*IF($E66&gt;1,E66,1)</f>
        <v>2603</v>
      </c>
      <c r="E66" s="9">
        <f>+'darbo kruvis'!F68</f>
        <v>1</v>
      </c>
      <c r="F66" s="2">
        <f>+$D66*'pletros poreikis'!E72*IF($E66&gt;1,$E66,1)</f>
        <v>2655.4884165894268</v>
      </c>
      <c r="G66" s="2">
        <f>+$D66*'pletros poreikis'!F72*IF($E66&gt;1,$E66,1)</f>
        <v>2661.970962047526</v>
      </c>
      <c r="H66" s="2">
        <f>+$D66*'pletros poreikis'!G72*IF($E66&gt;1,$E66,1)</f>
        <v>2668.2645494574131</v>
      </c>
      <c r="I66" s="2">
        <f>+$D66*'pletros poreikis'!H72*IF($E66&gt;1,$E66,1)</f>
        <v>2674.3691788190868</v>
      </c>
      <c r="J66" s="2">
        <f>+$D66*'pletros poreikis'!I72*IF($E66&gt;1,$E66,1)</f>
        <v>2680.2848501325475</v>
      </c>
      <c r="K66" s="2">
        <f>+$D66*'pletros poreikis'!J72*IF($E66&gt;1,$E66,1)</f>
        <v>2686.0115633977953</v>
      </c>
      <c r="L66" s="2">
        <f>+$D66*'pletros poreikis'!K72*IF($E66&gt;1,$E66,1)</f>
        <v>2691.5493186148301</v>
      </c>
      <c r="M66" s="2">
        <f>+$D66*'pletros poreikis'!L72*IF($E66&gt;1,$E66,1)</f>
        <v>2696.8981157836515</v>
      </c>
      <c r="N66" s="2">
        <f>+$D66*'pletros poreikis'!M72*IF($E66&gt;1,$E66,1)</f>
        <v>2702.05795490426</v>
      </c>
      <c r="O66" s="2">
        <f>+$D66*'pletros poreikis'!N72*IF($E66&gt;1,$E66,1)</f>
        <v>2707.0288359766564</v>
      </c>
      <c r="P66" s="2">
        <f>+SUMIFS('isejimas i pensija'!D$5:D$77,'isejimas i pensija'!$C$5:$C$77,'paklausa ir pasiula'!$B66)*IF($E66&gt;1,$E66,1)</f>
        <v>60.546339914737977</v>
      </c>
      <c r="Q66" s="2">
        <f>+SUMIFS('isejimas i pensija'!E$5:E$77,'isejimas i pensija'!$C$5:$C$77,'paklausa ir pasiula'!$B66)*IF($E66&gt;1,$E66,1)</f>
        <v>60.789599112326741</v>
      </c>
      <c r="R66" s="2">
        <f>+SUMIFS('isejimas i pensija'!F$5:F$77,'isejimas i pensija'!$C$5:$C$77,'paklausa ir pasiula'!$B66)*IF($E66&gt;1,$E66,1)</f>
        <v>61.47271582805584</v>
      </c>
      <c r="S66" s="2">
        <f>+SUMIFS('isejimas i pensija'!G$5:G$77,'isejimas i pensija'!$C$5:$C$77,'paklausa ir pasiula'!$B66)*IF($E66&gt;1,$E66,1)</f>
        <v>60.191259918664848</v>
      </c>
      <c r="T66" s="2">
        <f>+SUMIFS('isejimas i pensija'!H$5:H$77,'isejimas i pensija'!$C$5:$C$77,'paklausa ir pasiula'!$B66)*IF($E66&gt;1,$E66,1)</f>
        <v>60.200134841014034</v>
      </c>
      <c r="U66" s="2">
        <f>+SUMIFS('isejimas i pensija'!I$5:I$77,'isejimas i pensija'!$C$5:$C$77,'paklausa ir pasiula'!$B66)*IF($E66&gt;1,$E66,1)</f>
        <v>58.857858838426729</v>
      </c>
      <c r="V66" s="2">
        <f>+SUMIFS('isejimas i pensija'!J$5:J$77,'isejimas i pensija'!$C$5:$C$77,'paklausa ir pasiula'!$B66)*IF($E66&gt;1,$E66,1)</f>
        <v>58.173070593683391</v>
      </c>
      <c r="W66" s="2">
        <f>+SUMIFS('isejimas i pensija'!K$5:K$77,'isejimas i pensija'!$C$5:$C$77,'paklausa ir pasiula'!$B66)*IF($E66&gt;1,$E66,1)</f>
        <v>57.972332841254023</v>
      </c>
      <c r="X66" s="2">
        <f>+SUMIFS('isejimas i pensija'!L$5:L$77,'isejimas i pensija'!$C$5:$C$77,'paklausa ir pasiula'!$B66)*IF($E66&gt;1,$E66,1)</f>
        <v>56.815274650270588</v>
      </c>
      <c r="Y66" s="2">
        <f>+SUMIFS('isejimas i pensija'!M$5:M$77,'isejimas i pensija'!$C$5:$C$77,'paklausa ir pasiula'!$B66)*IF($E66&gt;1,$E66,1)</f>
        <v>57.458264489165813</v>
      </c>
      <c r="Z66" s="2">
        <f>+SUMIFS('isejimas is darbo'!D$5:D$77,'isejimas is darbo'!$C$5:$C$77,'paklausa ir pasiula'!$B66)*IF($E66&gt;1,$E66,1)</f>
        <v>86.25</v>
      </c>
      <c r="AA66" s="2">
        <f>+SUMIFS('isejimas is darbo'!E$5:E$77,'isejimas is darbo'!$C$5:$C$77,'paklausa ir pasiula'!$B66)*IF($E66&gt;1,$E66,1)</f>
        <v>86.25</v>
      </c>
      <c r="AB66" s="2">
        <f>+SUMIFS('isejimas is darbo'!F$5:F$77,'isejimas is darbo'!$C$5:$C$77,'paklausa ir pasiula'!$B66)*IF($E66&gt;1,$E66,1)</f>
        <v>86.25</v>
      </c>
      <c r="AC66" s="2">
        <f>+SUMIFS('isejimas is darbo'!G$5:G$77,'isejimas is darbo'!$C$5:$C$77,'paklausa ir pasiula'!$B66)*IF($E66&gt;1,$E66,1)</f>
        <v>86.25</v>
      </c>
      <c r="AD66" s="2">
        <f>+SUMIFS('isejimas is darbo'!H$5:H$77,'isejimas is darbo'!$C$5:$C$77,'paklausa ir pasiula'!$B66)*IF($E66&gt;1,$E66,1)</f>
        <v>86.25</v>
      </c>
      <c r="AE66" s="2">
        <f>+SUMIFS('isejimas is darbo'!I$5:I$77,'isejimas is darbo'!$C$5:$C$77,'paklausa ir pasiula'!$B66)*IF($E66&gt;1,$E66,1)</f>
        <v>86.25</v>
      </c>
      <c r="AF66" s="2">
        <f>+SUMIFS('isejimas is darbo'!J$5:J$77,'isejimas is darbo'!$C$5:$C$77,'paklausa ir pasiula'!$B66)*IF($E66&gt;1,$E66,1)</f>
        <v>86.25</v>
      </c>
      <c r="AG66" s="2">
        <f>+SUMIFS('isejimas is darbo'!K$5:K$77,'isejimas is darbo'!$C$5:$C$77,'paklausa ir pasiula'!$B66)*IF($E66&gt;1,$E66,1)</f>
        <v>86.25</v>
      </c>
      <c r="AH66" s="2">
        <f>+SUMIFS('isejimas is darbo'!L$5:L$77,'isejimas is darbo'!$C$5:$C$77,'paklausa ir pasiula'!$B66)*IF($E66&gt;1,$E66,1)</f>
        <v>86.25</v>
      </c>
      <c r="AI66" s="2">
        <f>+SUMIFS('isejimas is darbo'!M$5:M$77,'isejimas is darbo'!$C$5:$C$77,'paklausa ir pasiula'!$B66)*IF($E66&gt;1,$E66,1)</f>
        <v>86.25</v>
      </c>
      <c r="AJ66" s="2">
        <f>+$C66-F66-SUM($P66:P66)-SUM($Z66:Z66)</f>
        <v>-214.28475650416482</v>
      </c>
      <c r="AK66" s="2">
        <f>+$C66-G66-SUM($P66:Q66)-SUM($Z66:AA66)</f>
        <v>-367.80690107459066</v>
      </c>
      <c r="AL66" s="2">
        <f>+$C66-H66-SUM($P66:R66)-SUM($Z66:AB66)</f>
        <v>-521.82320431253356</v>
      </c>
      <c r="AM66" s="2">
        <f>+$C66-I66-SUM($P66:S66)-SUM($Z66:AC66)</f>
        <v>-674.3690935928721</v>
      </c>
      <c r="AN66" s="2">
        <f>+$C66-J66-SUM($P66:T66)-SUM($Z66:AD66)</f>
        <v>-826.73489974734696</v>
      </c>
      <c r="AO66" s="2">
        <f>+$C66-K66-SUM($P66:U66)-SUM($Z66:AE66)</f>
        <v>-977.56947185102149</v>
      </c>
      <c r="AP66" s="2">
        <f>+$C66-L66-SUM($P66:V66)-SUM($Z66:AF66)</f>
        <v>-1127.5302976617397</v>
      </c>
      <c r="AQ66" s="2">
        <f>+$C66-M66-SUM($P66:W66)-SUM($Z66:AG66)</f>
        <v>-1277.1014276718151</v>
      </c>
      <c r="AR66" s="2">
        <f>+$C66-N66-SUM($P66:X66)-SUM($Z66:AH66)</f>
        <v>-1425.3265414426942</v>
      </c>
      <c r="AS66" s="2">
        <f>+$C66-O66-SUM($P66:Y66)-SUM($Z66:AI66)</f>
        <v>-1574.0056870042563</v>
      </c>
      <c r="AT66" s="2">
        <f>(SUMIFS('nauji absolventai I pakopa'!B$75:B$82,'nauji absolventai I pakopa'!$A$75:$A$82,'paklausa ir pasiula'!$B66)+SUMIFS('nauji absolventai rezidentura'!B$641:B$706,'nauji absolventai rezidentura'!$A$641:$A$706,'paklausa ir pasiula'!$B66))*IF($E66&gt;1,$E66,1)</f>
        <v>130.64571697768244</v>
      </c>
      <c r="AU66" s="2">
        <f>(SUMIFS('nauji absolventai I pakopa'!C$75:C$82,'nauji absolventai I pakopa'!$A$75:$A$82,'paklausa ir pasiula'!$B66)+SUMIFS('nauji absolventai rezidentura'!C$641:C$706,'nauji absolventai rezidentura'!$A$641:$A$706,'paklausa ir pasiula'!$B66))*IF($E66&gt;1,$E66,1)</f>
        <v>130.35512618660326</v>
      </c>
      <c r="AV66" s="2">
        <f>(SUMIFS('nauji absolventai I pakopa'!D$75:D$82,'nauji absolventai I pakopa'!$A$75:$A$82,'paklausa ir pasiula'!$B66)+SUMIFS('nauji absolventai rezidentura'!D$641:D$706,'nauji absolventai rezidentura'!$A$641:$A$706,'paklausa ir pasiula'!$B66))*IF($E66&gt;1,$E66,1)</f>
        <v>117.45266697950484</v>
      </c>
      <c r="AW66" s="2">
        <f>(SUMIFS('nauji absolventai I pakopa'!E$75:E$82,'nauji absolventai I pakopa'!$A$75:$A$82,'paklausa ir pasiula'!$B66)+SUMIFS('nauji absolventai rezidentura'!E$641:E$706,'nauji absolventai rezidentura'!$A$641:$A$706,'paklausa ir pasiula'!$B66))*IF($E66&gt;1,$E66,1)</f>
        <v>126.8290300664968</v>
      </c>
      <c r="AX66" s="2">
        <f>(SUMIFS('nauji absolventai I pakopa'!F$75:F$82,'nauji absolventai I pakopa'!$A$75:$A$82,'paklausa ir pasiula'!$B66)+SUMIFS('nauji absolventai rezidentura'!F$641:F$706,'nauji absolventai rezidentura'!$A$641:$A$706,'paklausa ir pasiula'!$B66))*IF($E66&gt;1,$E66,1)</f>
        <v>134.97371658503505</v>
      </c>
      <c r="AY66" s="2">
        <f>(SUMIFS('nauji absolventai I pakopa'!G$75:G$82,'nauji absolventai I pakopa'!$A$75:$A$82,'paklausa ir pasiula'!$B66)+SUMIFS('nauji absolventai rezidentura'!G$641:G$706,'nauji absolventai rezidentura'!$A$641:$A$706,'paklausa ir pasiula'!$B66))*IF($E66&gt;1,$E66,1)</f>
        <v>121.02501421117702</v>
      </c>
      <c r="AZ66" s="2">
        <f>(SUMIFS('nauji absolventai I pakopa'!H$75:H$82,'nauji absolventai I pakopa'!$A$75:$A$82,'paklausa ir pasiula'!$B66)+SUMIFS('nauji absolventai rezidentura'!H$641:H$706,'nauji absolventai rezidentura'!$A$641:$A$706,'paklausa ir pasiula'!$B66))*IF($E66&gt;1,$E66,1)</f>
        <v>137.48504414126944</v>
      </c>
      <c r="BA66" s="2">
        <f>(SUMIFS('nauji absolventai I pakopa'!I$75:I$82,'nauji absolventai I pakopa'!$A$75:$A$82,'paklausa ir pasiula'!$B66)+SUMIFS('nauji absolventai rezidentura'!I$641:I$706,'nauji absolventai rezidentura'!$A$641:$A$706,'paklausa ir pasiula'!$B66))*IF($E66&gt;1,$E66,1)</f>
        <v>139.27671720790192</v>
      </c>
      <c r="BB66" s="2">
        <f>(SUMIFS('nauji absolventai I pakopa'!J$75:J$82,'nauji absolventai I pakopa'!$A$75:$A$82,'paklausa ir pasiula'!$B66)+SUMIFS('nauji absolventai rezidentura'!J$641:J$706,'nauji absolventai rezidentura'!$A$641:$A$706,'paklausa ir pasiula'!$B66))*IF($E66&gt;1,$E66,1)</f>
        <v>139.52805745705075</v>
      </c>
      <c r="BC66" s="2">
        <f>(SUMIFS('nauji absolventai I pakopa'!K$75:K$82,'nauji absolventai I pakopa'!$A$75:$A$82,'paklausa ir pasiula'!$B66)+SUMIFS('nauji absolventai rezidentura'!K$641:K$706,'nauji absolventai rezidentura'!$A$641:$A$706,'paklausa ir pasiula'!$B66))*IF($E66&gt;1,$E66,1)</f>
        <v>140.02166198054658</v>
      </c>
      <c r="BD66" s="2">
        <f>+SUMIFS('nauji (ne absol)'!C$4:C$76,'nauji (ne absol)'!$B$4:$B$76,'paklausa ir pasiula'!$B66)*IF($E66&gt;1,$E66,1)</f>
        <v>56.750000000000007</v>
      </c>
      <c r="BE66" s="2">
        <f>+SUMIFS('nauji (ne absol)'!D$4:D$76,'nauji (ne absol)'!$B$4:$B$76,'paklausa ir pasiula'!$B66)*IF($E66&gt;1,$E66,1)</f>
        <v>56.750000000000007</v>
      </c>
      <c r="BF66" s="2">
        <f>+SUMIFS('nauji (ne absol)'!E$4:E$76,'nauji (ne absol)'!$B$4:$B$76,'paklausa ir pasiula'!$B66)*IF($E66&gt;1,$E66,1)</f>
        <v>56.750000000000007</v>
      </c>
      <c r="BG66" s="2">
        <f>+SUMIFS('nauji (ne absol)'!F$4:F$76,'nauji (ne absol)'!$B$4:$B$76,'paklausa ir pasiula'!$B66)*IF($E66&gt;1,$E66,1)</f>
        <v>56.750000000000007</v>
      </c>
      <c r="BH66" s="2">
        <f>+SUMIFS('nauji (ne absol)'!G$4:G$76,'nauji (ne absol)'!$B$4:$B$76,'paklausa ir pasiula'!$B66)*IF($E66&gt;1,$E66,1)</f>
        <v>56.750000000000007</v>
      </c>
      <c r="BI66" s="2">
        <f>+SUMIFS('nauji (ne absol)'!H$4:H$76,'nauji (ne absol)'!$B$4:$B$76,'paklausa ir pasiula'!$B66)*IF($E66&gt;1,$E66,1)</f>
        <v>56.750000000000007</v>
      </c>
      <c r="BJ66" s="2">
        <f>+SUMIFS('nauji (ne absol)'!I$4:I$76,'nauji (ne absol)'!$B$4:$B$76,'paklausa ir pasiula'!$B66)*IF($E66&gt;1,$E66,1)</f>
        <v>56.750000000000007</v>
      </c>
      <c r="BK66" s="2">
        <f>+SUMIFS('nauji (ne absol)'!J$4:J$76,'nauji (ne absol)'!$B$4:$B$76,'paklausa ir pasiula'!$B66)*IF($E66&gt;1,$E66,1)</f>
        <v>56.750000000000007</v>
      </c>
      <c r="BL66" s="2">
        <f>+SUMIFS('nauji (ne absol)'!K$4:K$76,'nauji (ne absol)'!$B$4:$B$76,'paklausa ir pasiula'!$B66)*IF($E66&gt;1,$E66,1)</f>
        <v>56.750000000000007</v>
      </c>
      <c r="BM66" s="2">
        <f>+SUMIFS('nauji (ne absol)'!L$4:L$76,'nauji (ne absol)'!$B$4:$B$76,'paklausa ir pasiula'!$B66)*IF($E66&gt;1,$E66,1)</f>
        <v>56.750000000000007</v>
      </c>
      <c r="BN66" s="2">
        <f>+AJ66+SUM($AT66:AT66)+SUM($BD66:BD66)</f>
        <v>-26.889039526482371</v>
      </c>
      <c r="BO66" s="2">
        <f>+AK66+SUM($AT66:AU66)+SUM($BD66:BE66)</f>
        <v>6.6939420896950566</v>
      </c>
      <c r="BP66" s="2">
        <f>+AL66+SUM($AT66:AV66)+SUM($BD66:BF66)</f>
        <v>26.880305831257004</v>
      </c>
      <c r="BQ66" s="2">
        <f>+AM66+SUM($AT66:AW66)+SUM($BD66:BG66)</f>
        <v>57.913446617415246</v>
      </c>
      <c r="BR66" s="2">
        <f>+AN66+SUM($AT66:AX66)+SUM($BD66:BH66)</f>
        <v>97.271357047975414</v>
      </c>
      <c r="BS66" s="2">
        <f>+AO66+SUM($AT66:AY66)+SUM($BD66:BI66)</f>
        <v>124.21179915547788</v>
      </c>
      <c r="BT66" s="2">
        <f>+AP66+SUM($AT66:AZ66)+SUM($BD66:BJ66)</f>
        <v>168.48601748602908</v>
      </c>
      <c r="BU66" s="2">
        <f>+AQ66+SUM($AT66:BA66)+SUM($BD66:BK66)</f>
        <v>214.94160468385559</v>
      </c>
      <c r="BV66" s="2">
        <f>+AR66+SUM($AT66:BB66)+SUM($BD66:BL66)</f>
        <v>262.99454837002719</v>
      </c>
      <c r="BW66" s="2">
        <f>+AS66+SUM($AT66:BC66)+SUM($BD66:BM66)</f>
        <v>311.08706478901161</v>
      </c>
    </row>
    <row r="67" spans="1:75">
      <c r="A67" t="s">
        <v>77</v>
      </c>
      <c r="B67" t="s">
        <v>6</v>
      </c>
      <c r="C67" s="2">
        <v>108.66666666666667</v>
      </c>
      <c r="D67" s="2">
        <f>+IF('realus poreikis 2020'!$D$1=1,'realus poreikis 2020'!H79,IF('realus poreikis 2020'!$D$1=2,'realus poreikis 2020'!I79,'realus poreikis 2020'!J79))*IF($E67&gt;1,E67,1)</f>
        <v>108.66666666666667</v>
      </c>
      <c r="E67" s="9">
        <f>+'darbo kruvis'!F69</f>
        <v>1</v>
      </c>
      <c r="F67" s="2">
        <f>+$D67*'pletros poreikis'!E73*IF($E67&gt;1,$E67,1)</f>
        <v>110.28110514694474</v>
      </c>
      <c r="G67" s="2">
        <f>+$D67*'pletros poreikis'!F73*IF($E67&gt;1,$E67,1)</f>
        <v>110.35383274926896</v>
      </c>
      <c r="H67" s="2">
        <f>+$D67*'pletros poreikis'!G73*IF($E67&gt;1,$E67,1)</f>
        <v>110.41585330107429</v>
      </c>
      <c r="I67" s="2">
        <f>+$D67*'pletros poreikis'!H73*IF($E67&gt;1,$E67,1)</f>
        <v>110.46716680236068</v>
      </c>
      <c r="J67" s="2">
        <f>+$D67*'pletros poreikis'!I73*IF($E67&gt;1,$E67,1)</f>
        <v>110.50777325312815</v>
      </c>
      <c r="K67" s="2">
        <f>+$D67*'pletros poreikis'!J73*IF($E67&gt;1,$E67,1)</f>
        <v>110.53767265337667</v>
      </c>
      <c r="L67" s="2">
        <f>+$D67*'pletros poreikis'!K73*IF($E67&gt;1,$E67,1)</f>
        <v>110.55686500310628</v>
      </c>
      <c r="M67" s="2">
        <f>+$D67*'pletros poreikis'!L73*IF($E67&gt;1,$E67,1)</f>
        <v>110.56535030231694</v>
      </c>
      <c r="N67" s="2">
        <f>+$D67*'pletros poreikis'!M73*IF($E67&gt;1,$E67,1)</f>
        <v>110.56312855100867</v>
      </c>
      <c r="O67" s="2">
        <f>+$D67*'pletros poreikis'!N73*IF($E67&gt;1,$E67,1)</f>
        <v>110.55019974918152</v>
      </c>
      <c r="P67" s="2">
        <f>+SUMIFS('isejimas i pensija'!D$5:D$77,'isejimas i pensija'!$C$5:$C$77,'paklausa ir pasiula'!$B67)*IF($E67&gt;1,$E67,1)</f>
        <v>9.1873000921795249</v>
      </c>
      <c r="Q67" s="2">
        <f>+SUMIFS('isejimas i pensija'!E$5:E$77,'isejimas i pensija'!$C$5:$C$77,'paklausa ir pasiula'!$B67)*IF($E67&gt;1,$E67,1)</f>
        <v>9.0322080739310948</v>
      </c>
      <c r="R67" s="2">
        <f>+SUMIFS('isejimas i pensija'!F$5:F$77,'isejimas i pensija'!$C$5:$C$77,'paklausa ir pasiula'!$B67)*IF($E67&gt;1,$E67,1)</f>
        <v>8.2002159982012994</v>
      </c>
      <c r="S67" s="2">
        <f>+SUMIFS('isejimas i pensija'!G$5:G$77,'isejimas i pensija'!$C$5:$C$77,'paklausa ir pasiula'!$B67)*IF($E67&gt;1,$E67,1)</f>
        <v>7.6968280013865229</v>
      </c>
      <c r="T67" s="2">
        <f>+SUMIFS('isejimas i pensija'!H$5:H$77,'isejimas i pensija'!$C$5:$C$77,'paklausa ir pasiula'!$B67)*IF($E67&gt;1,$E67,1)</f>
        <v>7.1746273016493047</v>
      </c>
      <c r="U67" s="2">
        <f>+SUMIFS('isejimas i pensija'!I$5:I$77,'isejimas i pensija'!$C$5:$C$77,'paklausa ir pasiula'!$B67)*IF($E67&gt;1,$E67,1)</f>
        <v>7.2067648541417633</v>
      </c>
      <c r="V67" s="2">
        <f>+SUMIFS('isejimas i pensija'!J$5:J$77,'isejimas i pensija'!$C$5:$C$77,'paklausa ir pasiula'!$B67)*IF($E67&gt;1,$E67,1)</f>
        <v>6.3690146948612245</v>
      </c>
      <c r="W67" s="2">
        <f>+SUMIFS('isejimas i pensija'!K$5:K$77,'isejimas i pensija'!$C$5:$C$77,'paklausa ir pasiula'!$B67)*IF($E67&gt;1,$E67,1)</f>
        <v>5.8944468144860735</v>
      </c>
      <c r="X67" s="2">
        <f>+SUMIFS('isejimas i pensija'!L$5:L$77,'isejimas i pensija'!$C$5:$C$77,'paklausa ir pasiula'!$B67)*IF($E67&gt;1,$E67,1)</f>
        <v>5.1322812435755569</v>
      </c>
      <c r="Y67" s="2">
        <f>+SUMIFS('isejimas i pensija'!M$5:M$77,'isejimas i pensija'!$C$5:$C$77,'paklausa ir pasiula'!$B67)*IF($E67&gt;1,$E67,1)</f>
        <v>5.0971711402494222</v>
      </c>
      <c r="Z67" s="2">
        <f>+SUMIFS('isejimas is darbo'!D$5:D$77,'isejimas is darbo'!$C$5:$C$77,'paklausa ir pasiula'!$B67)*IF($E67&gt;1,$E67,1)</f>
        <v>4.75</v>
      </c>
      <c r="AA67" s="2">
        <f>+SUMIFS('isejimas is darbo'!E$5:E$77,'isejimas is darbo'!$C$5:$C$77,'paklausa ir pasiula'!$B67)*IF($E67&gt;1,$E67,1)</f>
        <v>4.75</v>
      </c>
      <c r="AB67" s="2">
        <f>+SUMIFS('isejimas is darbo'!F$5:F$77,'isejimas is darbo'!$C$5:$C$77,'paklausa ir pasiula'!$B67)*IF($E67&gt;1,$E67,1)</f>
        <v>4.75</v>
      </c>
      <c r="AC67" s="2">
        <f>+SUMIFS('isejimas is darbo'!G$5:G$77,'isejimas is darbo'!$C$5:$C$77,'paklausa ir pasiula'!$B67)*IF($E67&gt;1,$E67,1)</f>
        <v>4.75</v>
      </c>
      <c r="AD67" s="2">
        <f>+SUMIFS('isejimas is darbo'!H$5:H$77,'isejimas is darbo'!$C$5:$C$77,'paklausa ir pasiula'!$B67)*IF($E67&gt;1,$E67,1)</f>
        <v>4.75</v>
      </c>
      <c r="AE67" s="2">
        <f>+SUMIFS('isejimas is darbo'!I$5:I$77,'isejimas is darbo'!$C$5:$C$77,'paklausa ir pasiula'!$B67)*IF($E67&gt;1,$E67,1)</f>
        <v>4.75</v>
      </c>
      <c r="AF67" s="2">
        <f>+SUMIFS('isejimas is darbo'!J$5:J$77,'isejimas is darbo'!$C$5:$C$77,'paklausa ir pasiula'!$B67)*IF($E67&gt;1,$E67,1)</f>
        <v>4.75</v>
      </c>
      <c r="AG67" s="2">
        <f>+SUMIFS('isejimas is darbo'!K$5:K$77,'isejimas is darbo'!$C$5:$C$77,'paklausa ir pasiula'!$B67)*IF($E67&gt;1,$E67,1)</f>
        <v>4.75</v>
      </c>
      <c r="AH67" s="2">
        <f>+SUMIFS('isejimas is darbo'!L$5:L$77,'isejimas is darbo'!$C$5:$C$77,'paklausa ir pasiula'!$B67)*IF($E67&gt;1,$E67,1)</f>
        <v>4.75</v>
      </c>
      <c r="AI67" s="2">
        <f>+SUMIFS('isejimas is darbo'!M$5:M$77,'isejimas is darbo'!$C$5:$C$77,'paklausa ir pasiula'!$B67)*IF($E67&gt;1,$E67,1)</f>
        <v>4.75</v>
      </c>
      <c r="AJ67" s="2">
        <f>+$C67-F67-SUM($P67:P67)-SUM($Z67:Z67)</f>
        <v>-15.551738572457593</v>
      </c>
      <c r="AK67" s="2">
        <f>+$C67-G67-SUM($P67:Q67)-SUM($Z67:AA67)</f>
        <v>-29.40667424871291</v>
      </c>
      <c r="AL67" s="2">
        <f>+$C67-H67-SUM($P67:R67)-SUM($Z67:AB67)</f>
        <v>-42.418910798719544</v>
      </c>
      <c r="AM67" s="2">
        <f>+$C67-I67-SUM($P67:S67)-SUM($Z67:AC67)</f>
        <v>-54.917052301392452</v>
      </c>
      <c r="AN67" s="2">
        <f>+$C67-J67-SUM($P67:T67)-SUM($Z67:AD67)</f>
        <v>-66.882286053809224</v>
      </c>
      <c r="AO67" s="2">
        <f>+$C67-K67-SUM($P67:U67)-SUM($Z67:AE67)</f>
        <v>-78.868950308199516</v>
      </c>
      <c r="AP67" s="2">
        <f>+$C67-L67-SUM($P67:V67)-SUM($Z67:AF67)</f>
        <v>-90.007157352790344</v>
      </c>
      <c r="AQ67" s="2">
        <f>+$C67-M67-SUM($P67:W67)-SUM($Z67:AG67)</f>
        <v>-100.66008946648708</v>
      </c>
      <c r="AR67" s="2">
        <f>+$C67-N67-SUM($P67:X67)-SUM($Z67:AH67)</f>
        <v>-110.54014895875437</v>
      </c>
      <c r="AS67" s="2">
        <f>+$C67-O67-SUM($P67:Y67)-SUM($Z67:AI67)</f>
        <v>-120.37439129717663</v>
      </c>
      <c r="AT67" s="2">
        <f>(SUMIFS('nauji absolventai I pakopa'!B$75:B$82,'nauji absolventai I pakopa'!$A$75:$A$82,'paklausa ir pasiula'!$B67)+SUMIFS('nauji absolventai rezidentura'!B$641:B$706,'nauji absolventai rezidentura'!$A$641:$A$706,'paklausa ir pasiula'!$B67))*IF($E67&gt;1,$E67,1)</f>
        <v>4.6314153439153438</v>
      </c>
      <c r="AU67" s="2">
        <f>(SUMIFS('nauji absolventai I pakopa'!C$75:C$82,'nauji absolventai I pakopa'!$A$75:$A$82,'paklausa ir pasiula'!$B67)+SUMIFS('nauji absolventai rezidentura'!C$641:C$706,'nauji absolventai rezidentura'!$A$641:$A$706,'paklausa ir pasiula'!$B67))*IF($E67&gt;1,$E67,1)</f>
        <v>4.0508597883597881</v>
      </c>
      <c r="AV67" s="2">
        <f>(SUMIFS('nauji absolventai I pakopa'!D$75:D$82,'nauji absolventai I pakopa'!$A$75:$A$82,'paklausa ir pasiula'!$B67)+SUMIFS('nauji absolventai rezidentura'!D$641:D$706,'nauji absolventai rezidentura'!$A$641:$A$706,'paklausa ir pasiula'!$B67))*IF($E67&gt;1,$E67,1)</f>
        <v>7.3838624338624337</v>
      </c>
      <c r="AW67" s="2">
        <f>(SUMIFS('nauji absolventai I pakopa'!E$75:E$82,'nauji absolventai I pakopa'!$A$75:$A$82,'paklausa ir pasiula'!$B67)+SUMIFS('nauji absolventai rezidentura'!E$641:E$706,'nauji absolventai rezidentura'!$A$641:$A$706,'paklausa ir pasiula'!$B67))*IF($E67&gt;1,$E67,1)</f>
        <v>5.2354497354497358</v>
      </c>
      <c r="AX67" s="2">
        <f>(SUMIFS('nauji absolventai I pakopa'!F$75:F$82,'nauji absolventai I pakopa'!$A$75:$A$82,'paklausa ir pasiula'!$B67)+SUMIFS('nauji absolventai rezidentura'!F$641:F$706,'nauji absolventai rezidentura'!$A$641:$A$706,'paklausa ir pasiula'!$B67))*IF($E67&gt;1,$E67,1)</f>
        <v>5.0548941798941804</v>
      </c>
      <c r="AY67" s="2">
        <f>(SUMIFS('nauji absolventai I pakopa'!G$75:G$82,'nauji absolventai I pakopa'!$A$75:$A$82,'paklausa ir pasiula'!$B67)+SUMIFS('nauji absolventai rezidentura'!G$641:G$706,'nauji absolventai rezidentura'!$A$641:$A$706,'paklausa ir pasiula'!$B67))*IF($E67&gt;1,$E67,1)</f>
        <v>4.5340608465608465</v>
      </c>
      <c r="AZ67" s="2">
        <f>(SUMIFS('nauji absolventai I pakopa'!H$75:H$82,'nauji absolventai I pakopa'!$A$75:$A$82,'paklausa ir pasiula'!$B67)+SUMIFS('nauji absolventai rezidentura'!H$641:H$706,'nauji absolventai rezidentura'!$A$641:$A$706,'paklausa ir pasiula'!$B67))*IF($E67&gt;1,$E67,1)</f>
        <v>4.5340608465608465</v>
      </c>
      <c r="BA67" s="2">
        <f>(SUMIFS('nauji absolventai I pakopa'!I$75:I$82,'nauji absolventai I pakopa'!$A$75:$A$82,'paklausa ir pasiula'!$B67)+SUMIFS('nauji absolventai rezidentura'!I$641:I$706,'nauji absolventai rezidentura'!$A$641:$A$706,'paklausa ir pasiula'!$B67))*IF($E67&gt;1,$E67,1)</f>
        <v>4.5340608465608465</v>
      </c>
      <c r="BB67" s="2">
        <f>(SUMIFS('nauji absolventai I pakopa'!J$75:J$82,'nauji absolventai I pakopa'!$A$75:$A$82,'paklausa ir pasiula'!$B67)+SUMIFS('nauji absolventai rezidentura'!J$641:J$706,'nauji absolventai rezidentura'!$A$641:$A$706,'paklausa ir pasiula'!$B67))*IF($E67&gt;1,$E67,1)</f>
        <v>4.5340608465608465</v>
      </c>
      <c r="BC67" s="2">
        <f>(SUMIFS('nauji absolventai I pakopa'!K$75:K$82,'nauji absolventai I pakopa'!$A$75:$A$82,'paklausa ir pasiula'!$B67)+SUMIFS('nauji absolventai rezidentura'!K$641:K$706,'nauji absolventai rezidentura'!$A$641:$A$706,'paklausa ir pasiula'!$B67))*IF($E67&gt;1,$E67,1)</f>
        <v>4.5340608465608465</v>
      </c>
      <c r="BD67" s="2">
        <f>+SUMIFS('nauji (ne absol)'!C$4:C$76,'nauji (ne absol)'!$B$4:$B$76,'paklausa ir pasiula'!$B67)*IF($E67&gt;1,$E67,1)</f>
        <v>3.7083333333333335</v>
      </c>
      <c r="BE67" s="2">
        <f>+SUMIFS('nauji (ne absol)'!D$4:D$76,'nauji (ne absol)'!$B$4:$B$76,'paklausa ir pasiula'!$B67)*IF($E67&gt;1,$E67,1)</f>
        <v>3.7083333333333335</v>
      </c>
      <c r="BF67" s="2">
        <f>+SUMIFS('nauji (ne absol)'!E$4:E$76,'nauji (ne absol)'!$B$4:$B$76,'paklausa ir pasiula'!$B67)*IF($E67&gt;1,$E67,1)</f>
        <v>3.7083333333333335</v>
      </c>
      <c r="BG67" s="2">
        <f>+SUMIFS('nauji (ne absol)'!F$4:F$76,'nauji (ne absol)'!$B$4:$B$76,'paklausa ir pasiula'!$B67)*IF($E67&gt;1,$E67,1)</f>
        <v>3.7083333333333335</v>
      </c>
      <c r="BH67" s="2">
        <f>+SUMIFS('nauji (ne absol)'!G$4:G$76,'nauji (ne absol)'!$B$4:$B$76,'paklausa ir pasiula'!$B67)*IF($E67&gt;1,$E67,1)</f>
        <v>3.7083333333333335</v>
      </c>
      <c r="BI67" s="2">
        <f>+SUMIFS('nauji (ne absol)'!H$4:H$76,'nauji (ne absol)'!$B$4:$B$76,'paklausa ir pasiula'!$B67)*IF($E67&gt;1,$E67,1)</f>
        <v>3.7083333333333335</v>
      </c>
      <c r="BJ67" s="2">
        <f>+SUMIFS('nauji (ne absol)'!I$4:I$76,'nauji (ne absol)'!$B$4:$B$76,'paklausa ir pasiula'!$B67)*IF($E67&gt;1,$E67,1)</f>
        <v>3.7083333333333335</v>
      </c>
      <c r="BK67" s="2">
        <f>+SUMIFS('nauji (ne absol)'!J$4:J$76,'nauji (ne absol)'!$B$4:$B$76,'paklausa ir pasiula'!$B67)*IF($E67&gt;1,$E67,1)</f>
        <v>3.7083333333333335</v>
      </c>
      <c r="BL67" s="2">
        <f>+SUMIFS('nauji (ne absol)'!K$4:K$76,'nauji (ne absol)'!$B$4:$B$76,'paklausa ir pasiula'!$B67)*IF($E67&gt;1,$E67,1)</f>
        <v>3.7083333333333335</v>
      </c>
      <c r="BM67" s="2">
        <f>+SUMIFS('nauji (ne absol)'!L$4:L$76,'nauji (ne absol)'!$B$4:$B$76,'paklausa ir pasiula'!$B67)*IF($E67&gt;1,$E67,1)</f>
        <v>3.7083333333333335</v>
      </c>
      <c r="BN67" s="2">
        <f>+AJ67+SUM($AT67:AT67)+SUM($BD67:BD67)</f>
        <v>-7.2119898952089141</v>
      </c>
      <c r="BO67" s="2">
        <f>+AK67+SUM($AT67:AU67)+SUM($BD67:BE67)</f>
        <v>-13.307732449771112</v>
      </c>
      <c r="BP67" s="2">
        <f>+AL67+SUM($AT67:AV67)+SUM($BD67:BF67)</f>
        <v>-15.227773232581978</v>
      </c>
      <c r="BQ67" s="2">
        <f>+AM67+SUM($AT67:AW67)+SUM($BD67:BG67)</f>
        <v>-18.782131666471813</v>
      </c>
      <c r="BR67" s="2">
        <f>+AN67+SUM($AT67:AX67)+SUM($BD67:BH67)</f>
        <v>-21.984137905661076</v>
      </c>
      <c r="BS67" s="2">
        <f>+AO67+SUM($AT67:AY67)+SUM($BD67:BI67)</f>
        <v>-25.728407980157186</v>
      </c>
      <c r="BT67" s="2">
        <f>+AP67+SUM($AT67:AZ67)+SUM($BD67:BJ67)</f>
        <v>-28.624220844853834</v>
      </c>
      <c r="BU67" s="2">
        <f>+AQ67+SUM($AT67:BA67)+SUM($BD67:BK67)</f>
        <v>-31.034758778656389</v>
      </c>
      <c r="BV67" s="2">
        <f>+AR67+SUM($AT67:BB67)+SUM($BD67:BL67)</f>
        <v>-32.672424091029498</v>
      </c>
      <c r="BW67" s="2">
        <f>+AS67+SUM($AT67:BC67)+SUM($BD67:BM67)</f>
        <v>-34.264272249557571</v>
      </c>
    </row>
    <row r="68" spans="1:75">
      <c r="A68" t="s">
        <v>77</v>
      </c>
      <c r="B68" t="s">
        <v>62</v>
      </c>
      <c r="C68" s="2">
        <v>67.833333333333343</v>
      </c>
      <c r="D68" s="2">
        <f>+IF('realus poreikis 2020'!$D$1=1,'realus poreikis 2020'!H80,IF('realus poreikis 2020'!$D$1=2,'realus poreikis 2020'!I80,'realus poreikis 2020'!J80))*IF($E68&gt;1,E68,1)</f>
        <v>70.833333333333343</v>
      </c>
      <c r="E68" s="9">
        <f>+'darbo kruvis'!F70</f>
        <v>1</v>
      </c>
      <c r="F68" s="2">
        <f>+$D68*'pletros poreikis'!E74*IF($E68&gt;1,$E68,1)</f>
        <v>72.073673929382849</v>
      </c>
      <c r="G68" s="2">
        <f>+$D68*'pletros poreikis'!F74*IF($E68&gt;1,$E68,1)</f>
        <v>72.185579460165272</v>
      </c>
      <c r="H68" s="2">
        <f>+$D68*'pletros poreikis'!G74*IF($E68&gt;1,$E68,1)</f>
        <v>72.291424365159756</v>
      </c>
      <c r="I68" s="2">
        <f>+$D68*'pletros poreikis'!H74*IF($E68&gt;1,$E68,1)</f>
        <v>72.391208644366344</v>
      </c>
      <c r="J68" s="2">
        <f>+$D68*'pletros poreikis'!I74*IF($E68&gt;1,$E68,1)</f>
        <v>72.484932297784994</v>
      </c>
      <c r="K68" s="2">
        <f>+$D68*'pletros poreikis'!J74*IF($E68&gt;1,$E68,1)</f>
        <v>72.572595325415733</v>
      </c>
      <c r="L68" s="2">
        <f>+$D68*'pletros poreikis'!K74*IF($E68&gt;1,$E68,1)</f>
        <v>72.65419772725852</v>
      </c>
      <c r="M68" s="2">
        <f>+$D68*'pletros poreikis'!L74*IF($E68&gt;1,$E68,1)</f>
        <v>72.729739503313397</v>
      </c>
      <c r="N68" s="2">
        <f>+$D68*'pletros poreikis'!M74*IF($E68&gt;1,$E68,1)</f>
        <v>72.799220653580335</v>
      </c>
      <c r="O68" s="2">
        <f>+$D68*'pletros poreikis'!N74*IF($E68&gt;1,$E68,1)</f>
        <v>72.862641178059363</v>
      </c>
      <c r="P68" s="2">
        <f>+SUMIFS('isejimas i pensija'!D$5:D$77,'isejimas i pensija'!$C$5:$C$77,'paklausa ir pasiula'!$B68)*IF($E68&gt;1,$E68,1)</f>
        <v>0.73446431317720873</v>
      </c>
      <c r="Q68" s="2">
        <f>+SUMIFS('isejimas i pensija'!E$5:E$77,'isejimas i pensija'!$C$5:$C$77,'paklausa ir pasiula'!$B68)*IF($E68&gt;1,$E68,1)</f>
        <v>0.75386797905382041</v>
      </c>
      <c r="R68" s="2">
        <f>+SUMIFS('isejimas i pensija'!F$5:F$77,'isejimas i pensija'!$C$5:$C$77,'paklausa ir pasiula'!$B68)*IF($E68&gt;1,$E68,1)</f>
        <v>0.77382894891885101</v>
      </c>
      <c r="S68" s="2">
        <f>+SUMIFS('isejimas i pensija'!G$5:G$77,'isejimas i pensija'!$C$5:$C$77,'paklausa ir pasiula'!$B68)*IF($E68&gt;1,$E68,1)</f>
        <v>0.8285859118575829</v>
      </c>
      <c r="T68" s="2">
        <f>+SUMIFS('isejimas i pensija'!H$5:H$77,'isejimas i pensija'!$C$5:$C$77,'paklausa ir pasiula'!$B68)*IF($E68&gt;1,$E68,1)</f>
        <v>0.88689660801401971</v>
      </c>
      <c r="U68" s="2">
        <f>+SUMIFS('isejimas i pensija'!I$5:I$77,'isejimas i pensija'!$C$5:$C$77,'paklausa ir pasiula'!$B68)*IF($E68&gt;1,$E68,1)</f>
        <v>0.90841012242058006</v>
      </c>
      <c r="V68" s="2">
        <f>+SUMIFS('isejimas i pensija'!J$5:J$77,'isejimas i pensija'!$C$5:$C$77,'paklausa ir pasiula'!$B68)*IF($E68&gt;1,$E68,1)</f>
        <v>0.83152665747131516</v>
      </c>
      <c r="W68" s="2">
        <f>+SUMIFS('isejimas i pensija'!K$5:K$77,'isejimas i pensija'!$C$5:$C$77,'paklausa ir pasiula'!$B68)*IF($E68&gt;1,$E68,1)</f>
        <v>0.88055414710302127</v>
      </c>
      <c r="X68" s="2">
        <f>+SUMIFS('isejimas i pensija'!L$5:L$77,'isejimas i pensija'!$C$5:$C$77,'paklausa ir pasiula'!$B68)*IF($E68&gt;1,$E68,1)</f>
        <v>0.96587004465549864</v>
      </c>
      <c r="Y68" s="2">
        <f>+SUMIFS('isejimas i pensija'!M$5:M$77,'isejimas i pensija'!$C$5:$C$77,'paklausa ir pasiula'!$B68)*IF($E68&gt;1,$E68,1)</f>
        <v>0.95809796667908997</v>
      </c>
      <c r="Z68" s="2">
        <f>+SUMIFS('isejimas is darbo'!D$5:D$77,'isejimas is darbo'!$C$5:$C$77,'paklausa ir pasiula'!$B68)*IF($E68&gt;1,$E68,1)</f>
        <v>2.25</v>
      </c>
      <c r="AA68" s="2">
        <f>+SUMIFS('isejimas is darbo'!E$5:E$77,'isejimas is darbo'!$C$5:$C$77,'paklausa ir pasiula'!$B68)*IF($E68&gt;1,$E68,1)</f>
        <v>2.25</v>
      </c>
      <c r="AB68" s="2">
        <f>+SUMIFS('isejimas is darbo'!F$5:F$77,'isejimas is darbo'!$C$5:$C$77,'paklausa ir pasiula'!$B68)*IF($E68&gt;1,$E68,1)</f>
        <v>2.25</v>
      </c>
      <c r="AC68" s="2">
        <f>+SUMIFS('isejimas is darbo'!G$5:G$77,'isejimas is darbo'!$C$5:$C$77,'paklausa ir pasiula'!$B68)*IF($E68&gt;1,$E68,1)</f>
        <v>2.25</v>
      </c>
      <c r="AD68" s="2">
        <f>+SUMIFS('isejimas is darbo'!H$5:H$77,'isejimas is darbo'!$C$5:$C$77,'paklausa ir pasiula'!$B68)*IF($E68&gt;1,$E68,1)</f>
        <v>2.25</v>
      </c>
      <c r="AE68" s="2">
        <f>+SUMIFS('isejimas is darbo'!I$5:I$77,'isejimas is darbo'!$C$5:$C$77,'paklausa ir pasiula'!$B68)*IF($E68&gt;1,$E68,1)</f>
        <v>2.25</v>
      </c>
      <c r="AF68" s="2">
        <f>+SUMIFS('isejimas is darbo'!J$5:J$77,'isejimas is darbo'!$C$5:$C$77,'paklausa ir pasiula'!$B68)*IF($E68&gt;1,$E68,1)</f>
        <v>2.25</v>
      </c>
      <c r="AG68" s="2">
        <f>+SUMIFS('isejimas is darbo'!K$5:K$77,'isejimas is darbo'!$C$5:$C$77,'paklausa ir pasiula'!$B68)*IF($E68&gt;1,$E68,1)</f>
        <v>2.25</v>
      </c>
      <c r="AH68" s="2">
        <f>+SUMIFS('isejimas is darbo'!L$5:L$77,'isejimas is darbo'!$C$5:$C$77,'paklausa ir pasiula'!$B68)*IF($E68&gt;1,$E68,1)</f>
        <v>2.25</v>
      </c>
      <c r="AI68" s="2">
        <f>+SUMIFS('isejimas is darbo'!M$5:M$77,'isejimas is darbo'!$C$5:$C$77,'paklausa ir pasiula'!$B68)*IF($E68&gt;1,$E68,1)</f>
        <v>2.25</v>
      </c>
      <c r="AJ68" s="2">
        <f>+$C68-F68-SUM($P68:P68)-SUM($Z68:Z68)</f>
        <v>-7.224804909226715</v>
      </c>
      <c r="AK68" s="2">
        <f>+$C68-G68-SUM($P68:Q68)-SUM($Z68:AA68)</f>
        <v>-10.340578419062957</v>
      </c>
      <c r="AL68" s="2">
        <f>+$C68-H68-SUM($P68:R68)-SUM($Z68:AB68)</f>
        <v>-13.470252272976293</v>
      </c>
      <c r="AM68" s="2">
        <f>+$C68-I68-SUM($P68:S68)-SUM($Z68:AC68)</f>
        <v>-16.648622464040464</v>
      </c>
      <c r="AN68" s="2">
        <f>+$C68-J68-SUM($P68:T68)-SUM($Z68:AD68)</f>
        <v>-19.879242725473134</v>
      </c>
      <c r="AO68" s="2">
        <f>+$C68-K68-SUM($P68:U68)-SUM($Z68:AE68)</f>
        <v>-23.125315875524453</v>
      </c>
      <c r="AP68" s="2">
        <f>+$C68-L68-SUM($P68:V68)-SUM($Z68:AF68)</f>
        <v>-26.288444934838555</v>
      </c>
      <c r="AQ68" s="2">
        <f>+$C68-M68-SUM($P68:W68)-SUM($Z68:AG68)</f>
        <v>-29.494540857996455</v>
      </c>
      <c r="AR68" s="2">
        <f>+$C68-N68-SUM($P68:X68)-SUM($Z68:AH68)</f>
        <v>-32.779892052918889</v>
      </c>
      <c r="AS68" s="2">
        <f>+$C68-O68-SUM($P68:Y68)-SUM($Z68:AI68)</f>
        <v>-36.051410544077008</v>
      </c>
      <c r="AT68" s="2">
        <f>(SUMIFS('nauji absolventai I pakopa'!B$75:B$82,'nauji absolventai I pakopa'!$A$75:$A$82,'paklausa ir pasiula'!$B68)+SUMIFS('nauji absolventai rezidentura'!B$641:B$706,'nauji absolventai rezidentura'!$A$641:$A$706,'paklausa ir pasiula'!$B68))*IF($E68&gt;1,$E68,1)</f>
        <v>5.7042658730158733</v>
      </c>
      <c r="AU68" s="2">
        <f>(SUMIFS('nauji absolventai I pakopa'!C$75:C$82,'nauji absolventai I pakopa'!$A$75:$A$82,'paklausa ir pasiula'!$B68)+SUMIFS('nauji absolventai rezidentura'!C$641:C$706,'nauji absolventai rezidentura'!$A$641:$A$706,'paklausa ir pasiula'!$B68))*IF($E68&gt;1,$E68,1)</f>
        <v>0.57232142857142854</v>
      </c>
      <c r="AV68" s="2">
        <f>(SUMIFS('nauji absolventai I pakopa'!D$75:D$82,'nauji absolventai I pakopa'!$A$75:$A$82,'paklausa ir pasiula'!$B68)+SUMIFS('nauji absolventai rezidentura'!D$641:D$706,'nauji absolventai rezidentura'!$A$641:$A$706,'paklausa ir pasiula'!$B68))*IF($E68&gt;1,$E68,1)</f>
        <v>4.6488095238095237</v>
      </c>
      <c r="AW68" s="2">
        <f>(SUMIFS('nauji absolventai I pakopa'!E$75:E$82,'nauji absolventai I pakopa'!$A$75:$A$82,'paklausa ir pasiula'!$B68)+SUMIFS('nauji absolventai rezidentura'!E$641:E$706,'nauji absolventai rezidentura'!$A$641:$A$706,'paklausa ir pasiula'!$B68))*IF($E68&gt;1,$E68,1)</f>
        <v>3.8718253968253973</v>
      </c>
      <c r="AX68" s="2">
        <f>(SUMIFS('nauji absolventai I pakopa'!F$75:F$82,'nauji absolventai I pakopa'!$A$75:$A$82,'paklausa ir pasiula'!$B68)+SUMIFS('nauji absolventai rezidentura'!F$641:F$706,'nauji absolventai rezidentura'!$A$641:$A$706,'paklausa ir pasiula'!$B68))*IF($E68&gt;1,$E68,1)</f>
        <v>4.0307539682539684</v>
      </c>
      <c r="AY68" s="2">
        <f>(SUMIFS('nauji absolventai I pakopa'!G$75:G$82,'nauji absolventai I pakopa'!$A$75:$A$82,'paklausa ir pasiula'!$B68)+SUMIFS('nauji absolventai rezidentura'!G$641:G$706,'nauji absolventai rezidentura'!$A$641:$A$706,'paklausa ir pasiula'!$B68))*IF($E68&gt;1,$E68,1)</f>
        <v>3.9995039682539688</v>
      </c>
      <c r="AZ68" s="2">
        <f>(SUMIFS('nauji absolventai I pakopa'!H$75:H$82,'nauji absolventai I pakopa'!$A$75:$A$82,'paklausa ir pasiula'!$B68)+SUMIFS('nauji absolventai rezidentura'!H$641:H$706,'nauji absolventai rezidentura'!$A$641:$A$706,'paklausa ir pasiula'!$B68))*IF($E68&gt;1,$E68,1)</f>
        <v>3.9995039682539688</v>
      </c>
      <c r="BA68" s="2">
        <f>(SUMIFS('nauji absolventai I pakopa'!I$75:I$82,'nauji absolventai I pakopa'!$A$75:$A$82,'paklausa ir pasiula'!$B68)+SUMIFS('nauji absolventai rezidentura'!I$641:I$706,'nauji absolventai rezidentura'!$A$641:$A$706,'paklausa ir pasiula'!$B68))*IF($E68&gt;1,$E68,1)</f>
        <v>3.9995039682539688</v>
      </c>
      <c r="BB68" s="2">
        <f>(SUMIFS('nauji absolventai I pakopa'!J$75:J$82,'nauji absolventai I pakopa'!$A$75:$A$82,'paklausa ir pasiula'!$B68)+SUMIFS('nauji absolventai rezidentura'!J$641:J$706,'nauji absolventai rezidentura'!$A$641:$A$706,'paklausa ir pasiula'!$B68))*IF($E68&gt;1,$E68,1)</f>
        <v>3.9995039682539688</v>
      </c>
      <c r="BC68" s="2">
        <f>(SUMIFS('nauji absolventai I pakopa'!K$75:K$82,'nauji absolventai I pakopa'!$A$75:$A$82,'paklausa ir pasiula'!$B68)+SUMIFS('nauji absolventai rezidentura'!K$641:K$706,'nauji absolventai rezidentura'!$A$641:$A$706,'paklausa ir pasiula'!$B68))*IF($E68&gt;1,$E68,1)</f>
        <v>3.9995039682539688</v>
      </c>
      <c r="BD68" s="2">
        <f>+SUMIFS('nauji (ne absol)'!C$4:C$76,'nauji (ne absol)'!$B$4:$B$76,'paklausa ir pasiula'!$B68)*IF($E68&gt;1,$E68,1)</f>
        <v>1.125</v>
      </c>
      <c r="BE68" s="2">
        <f>+SUMIFS('nauji (ne absol)'!D$4:D$76,'nauji (ne absol)'!$B$4:$B$76,'paklausa ir pasiula'!$B68)*IF($E68&gt;1,$E68,1)</f>
        <v>1.125</v>
      </c>
      <c r="BF68" s="2">
        <f>+SUMIFS('nauji (ne absol)'!E$4:E$76,'nauji (ne absol)'!$B$4:$B$76,'paklausa ir pasiula'!$B68)*IF($E68&gt;1,$E68,1)</f>
        <v>1.125</v>
      </c>
      <c r="BG68" s="2">
        <f>+SUMIFS('nauji (ne absol)'!F$4:F$76,'nauji (ne absol)'!$B$4:$B$76,'paklausa ir pasiula'!$B68)*IF($E68&gt;1,$E68,1)</f>
        <v>1.125</v>
      </c>
      <c r="BH68" s="2">
        <f>+SUMIFS('nauji (ne absol)'!G$4:G$76,'nauji (ne absol)'!$B$4:$B$76,'paklausa ir pasiula'!$B68)*IF($E68&gt;1,$E68,1)</f>
        <v>1.125</v>
      </c>
      <c r="BI68" s="2">
        <f>+SUMIFS('nauji (ne absol)'!H$4:H$76,'nauji (ne absol)'!$B$4:$B$76,'paklausa ir pasiula'!$B68)*IF($E68&gt;1,$E68,1)</f>
        <v>1.125</v>
      </c>
      <c r="BJ68" s="2">
        <f>+SUMIFS('nauji (ne absol)'!I$4:I$76,'nauji (ne absol)'!$B$4:$B$76,'paklausa ir pasiula'!$B68)*IF($E68&gt;1,$E68,1)</f>
        <v>1.125</v>
      </c>
      <c r="BK68" s="2">
        <f>+SUMIFS('nauji (ne absol)'!J$4:J$76,'nauji (ne absol)'!$B$4:$B$76,'paklausa ir pasiula'!$B68)*IF($E68&gt;1,$E68,1)</f>
        <v>1.125</v>
      </c>
      <c r="BL68" s="2">
        <f>+SUMIFS('nauji (ne absol)'!K$4:K$76,'nauji (ne absol)'!$B$4:$B$76,'paklausa ir pasiula'!$B68)*IF($E68&gt;1,$E68,1)</f>
        <v>1.125</v>
      </c>
      <c r="BM68" s="2">
        <f>+SUMIFS('nauji (ne absol)'!L$4:L$76,'nauji (ne absol)'!$B$4:$B$76,'paklausa ir pasiula'!$B68)*IF($E68&gt;1,$E68,1)</f>
        <v>1.125</v>
      </c>
      <c r="BN68" s="2">
        <f>+AJ68+SUM($AT68:AT68)+SUM($BD68:BD68)</f>
        <v>-0.39553903621084174</v>
      </c>
      <c r="BO68" s="2">
        <f>+AK68+SUM($AT68:AU68)+SUM($BD68:BE68)</f>
        <v>-1.8139911174756556</v>
      </c>
      <c r="BP68" s="2">
        <f>+AL68+SUM($AT68:AV68)+SUM($BD68:BF68)</f>
        <v>0.83014455242053309</v>
      </c>
      <c r="BQ68" s="2">
        <f>+AM68+SUM($AT68:AW68)+SUM($BD68:BG68)</f>
        <v>2.6485997581817582</v>
      </c>
      <c r="BR68" s="2">
        <f>+AN68+SUM($AT68:AX68)+SUM($BD68:BH68)</f>
        <v>4.573733465003059</v>
      </c>
      <c r="BS68" s="2">
        <f>+AO68+SUM($AT68:AY68)+SUM($BD68:BI68)</f>
        <v>6.4521642832057076</v>
      </c>
      <c r="BT68" s="2">
        <f>+AP68+SUM($AT68:AZ68)+SUM($BD68:BJ68)</f>
        <v>8.4135391921455742</v>
      </c>
      <c r="BU68" s="2">
        <f>+AQ68+SUM($AT68:BA68)+SUM($BD68:BK68)</f>
        <v>10.331947237241643</v>
      </c>
      <c r="BV68" s="2">
        <f>+AR68+SUM($AT68:BB68)+SUM($BD68:BL68)</f>
        <v>12.171100010573177</v>
      </c>
      <c r="BW68" s="2">
        <f>+AS68+SUM($AT68:BC68)+SUM($BD68:BM68)</f>
        <v>14.024085487669026</v>
      </c>
    </row>
    <row r="69" spans="1:75">
      <c r="A69" t="s">
        <v>77</v>
      </c>
      <c r="B69" t="s">
        <v>56</v>
      </c>
      <c r="C69" s="2">
        <v>51</v>
      </c>
      <c r="D69" s="2">
        <f>+IF('realus poreikis 2020'!$D$1=1,'realus poreikis 2020'!H81,IF('realus poreikis 2020'!$D$1=2,'realus poreikis 2020'!I81,'realus poreikis 2020'!J81))*IF($E69&gt;1,E69,1)</f>
        <v>51</v>
      </c>
      <c r="E69" s="9">
        <f>+'darbo kruvis'!F71</f>
        <v>1</v>
      </c>
      <c r="F69" s="2">
        <f>+$D69*'pletros poreikis'!E75*IF($E69&gt;1,$E69,1)</f>
        <v>51.757696587369765</v>
      </c>
      <c r="G69" s="2">
        <f>+$D69*'pletros poreikis'!F75*IF($E69&gt;1,$E69,1)</f>
        <v>51.791829480485127</v>
      </c>
      <c r="H69" s="2">
        <f>+$D69*'pletros poreikis'!G75*IF($E69&gt;1,$E69,1)</f>
        <v>51.820937285473512</v>
      </c>
      <c r="I69" s="2">
        <f>+$D69*'pletros poreikis'!H75*IF($E69&gt;1,$E69,1)</f>
        <v>51.84502000233492</v>
      </c>
      <c r="J69" s="2">
        <f>+$D69*'pletros poreikis'!I75*IF($E69&gt;1,$E69,1)</f>
        <v>51.864077631069343</v>
      </c>
      <c r="K69" s="2">
        <f>+$D69*'pletros poreikis'!J75*IF($E69&gt;1,$E69,1)</f>
        <v>51.878110171676781</v>
      </c>
      <c r="L69" s="2">
        <f>+$D69*'pletros poreikis'!K75*IF($E69&gt;1,$E69,1)</f>
        <v>51.887117624157241</v>
      </c>
      <c r="M69" s="2">
        <f>+$D69*'pletros poreikis'!L75*IF($E69&gt;1,$E69,1)</f>
        <v>51.89109998851071</v>
      </c>
      <c r="N69" s="2">
        <f>+$D69*'pletros poreikis'!M75*IF($E69&gt;1,$E69,1)</f>
        <v>51.890057264737194</v>
      </c>
      <c r="O69" s="2">
        <f>+$D69*'pletros poreikis'!N75*IF($E69&gt;1,$E69,1)</f>
        <v>51.883989452836722</v>
      </c>
      <c r="P69" s="2">
        <f>+SUMIFS('isejimas i pensija'!D$5:D$77,'isejimas i pensija'!$C$5:$C$77,'paklausa ir pasiula'!$B69)*IF($E69&gt;1,$E69,1)</f>
        <v>0.87307661016699845</v>
      </c>
      <c r="Q69" s="2">
        <f>+SUMIFS('isejimas i pensija'!E$5:E$77,'isejimas i pensija'!$C$5:$C$77,'paklausa ir pasiula'!$B69)*IF($E69&gt;1,$E69,1)</f>
        <v>0.69429629492701894</v>
      </c>
      <c r="R69" s="2">
        <f>+SUMIFS('isejimas i pensija'!F$5:F$77,'isejimas i pensija'!$C$5:$C$77,'paklausa ir pasiula'!$B69)*IF($E69&gt;1,$E69,1)</f>
        <v>0.71006486854034023</v>
      </c>
      <c r="S69" s="2">
        <f>+SUMIFS('isejimas i pensija'!G$5:G$77,'isejimas i pensija'!$C$5:$C$77,'paklausa ir pasiula'!$B69)*IF($E69&gt;1,$E69,1)</f>
        <v>0.57016326173226772</v>
      </c>
      <c r="T69" s="2">
        <f>+SUMIFS('isejimas i pensija'!H$5:H$77,'isejimas i pensija'!$C$5:$C$77,'paklausa ir pasiula'!$B69)*IF($E69&gt;1,$E69,1)</f>
        <v>0.68211249485624337</v>
      </c>
      <c r="U69" s="2">
        <f>+SUMIFS('isejimas i pensija'!I$5:I$77,'isejimas i pensija'!$C$5:$C$77,'paklausa ir pasiula'!$B69)*IF($E69&gt;1,$E69,1)</f>
        <v>0.55621815285022635</v>
      </c>
      <c r="V69" s="2">
        <f>+SUMIFS('isejimas i pensija'!J$5:J$77,'isejimas i pensija'!$C$5:$C$77,'paklausa ir pasiula'!$B69)*IF($E69&gt;1,$E69,1)</f>
        <v>0.42941048530110282</v>
      </c>
      <c r="W69" s="2">
        <f>+SUMIFS('isejimas i pensija'!K$5:K$77,'isejimas i pensija'!$C$5:$C$77,'paklausa ir pasiula'!$B69)*IF($E69&gt;1,$E69,1)</f>
        <v>0.43656123926715162</v>
      </c>
      <c r="X69" s="2">
        <f>+SUMIFS('isejimas i pensija'!L$5:L$77,'isejimas i pensija'!$C$5:$C$77,'paklausa ir pasiula'!$B69)*IF($E69&gt;1,$E69,1)</f>
        <v>0.44621580006648731</v>
      </c>
      <c r="Y69" s="2">
        <f>+SUMIFS('isejimas i pensija'!M$5:M$77,'isejimas i pensija'!$C$5:$C$77,'paklausa ir pasiula'!$B69)*IF($E69&gt;1,$E69,1)</f>
        <v>0.38722073508948451</v>
      </c>
      <c r="Z69" s="2">
        <f>+SUMIFS('isejimas is darbo'!D$5:D$77,'isejimas is darbo'!$C$5:$C$77,'paklausa ir pasiula'!$B69)*IF($E69&gt;1,$E69,1)</f>
        <v>1.375</v>
      </c>
      <c r="AA69" s="2">
        <f>+SUMIFS('isejimas is darbo'!E$5:E$77,'isejimas is darbo'!$C$5:$C$77,'paklausa ir pasiula'!$B69)*IF($E69&gt;1,$E69,1)</f>
        <v>1.375</v>
      </c>
      <c r="AB69" s="2">
        <f>+SUMIFS('isejimas is darbo'!F$5:F$77,'isejimas is darbo'!$C$5:$C$77,'paklausa ir pasiula'!$B69)*IF($E69&gt;1,$E69,1)</f>
        <v>1.375</v>
      </c>
      <c r="AC69" s="2">
        <f>+SUMIFS('isejimas is darbo'!G$5:G$77,'isejimas is darbo'!$C$5:$C$77,'paklausa ir pasiula'!$B69)*IF($E69&gt;1,$E69,1)</f>
        <v>1.375</v>
      </c>
      <c r="AD69" s="2">
        <f>+SUMIFS('isejimas is darbo'!H$5:H$77,'isejimas is darbo'!$C$5:$C$77,'paklausa ir pasiula'!$B69)*IF($E69&gt;1,$E69,1)</f>
        <v>1.375</v>
      </c>
      <c r="AE69" s="2">
        <f>+SUMIFS('isejimas is darbo'!I$5:I$77,'isejimas is darbo'!$C$5:$C$77,'paklausa ir pasiula'!$B69)*IF($E69&gt;1,$E69,1)</f>
        <v>1.375</v>
      </c>
      <c r="AF69" s="2">
        <f>+SUMIFS('isejimas is darbo'!J$5:J$77,'isejimas is darbo'!$C$5:$C$77,'paklausa ir pasiula'!$B69)*IF($E69&gt;1,$E69,1)</f>
        <v>1.375</v>
      </c>
      <c r="AG69" s="2">
        <f>+SUMIFS('isejimas is darbo'!K$5:K$77,'isejimas is darbo'!$C$5:$C$77,'paklausa ir pasiula'!$B69)*IF($E69&gt;1,$E69,1)</f>
        <v>1.375</v>
      </c>
      <c r="AH69" s="2">
        <f>+SUMIFS('isejimas is darbo'!L$5:L$77,'isejimas is darbo'!$C$5:$C$77,'paklausa ir pasiula'!$B69)*IF($E69&gt;1,$E69,1)</f>
        <v>1.375</v>
      </c>
      <c r="AI69" s="2">
        <f>+SUMIFS('isejimas is darbo'!M$5:M$77,'isejimas is darbo'!$C$5:$C$77,'paklausa ir pasiula'!$B69)*IF($E69&gt;1,$E69,1)</f>
        <v>1.375</v>
      </c>
      <c r="AJ69" s="2">
        <f>+$C69-F69-SUM($P69:P69)-SUM($Z69:Z69)</f>
        <v>-3.005773197536763</v>
      </c>
      <c r="AK69" s="2">
        <f>+$C69-G69-SUM($P69:Q69)-SUM($Z69:AA69)</f>
        <v>-5.1092023855791444</v>
      </c>
      <c r="AL69" s="2">
        <f>+$C69-H69-SUM($P69:R69)-SUM($Z69:AB69)</f>
        <v>-7.2233750591078696</v>
      </c>
      <c r="AM69" s="2">
        <f>+$C69-I69-SUM($P69:S69)-SUM($Z69:AC69)</f>
        <v>-9.1926210377015458</v>
      </c>
      <c r="AN69" s="2">
        <f>+$C69-J69-SUM($P69:T69)-SUM($Z69:AD69)</f>
        <v>-11.26879116129221</v>
      </c>
      <c r="AO69" s="2">
        <f>+$C69-K69-SUM($P69:U69)-SUM($Z69:AE69)</f>
        <v>-13.214041854749876</v>
      </c>
      <c r="AP69" s="2">
        <f>+$C69-L69-SUM($P69:V69)-SUM($Z69:AF69)</f>
        <v>-15.027459792531438</v>
      </c>
      <c r="AQ69" s="2">
        <f>+$C69-M69-SUM($P69:W69)-SUM($Z69:AG69)</f>
        <v>-16.84300339615206</v>
      </c>
      <c r="AR69" s="2">
        <f>+$C69-N69-SUM($P69:X69)-SUM($Z69:AH69)</f>
        <v>-18.663176472445031</v>
      </c>
      <c r="AS69" s="2">
        <f>+$C69-O69-SUM($P69:Y69)-SUM($Z69:AI69)</f>
        <v>-20.419329395634044</v>
      </c>
      <c r="AT69" s="2">
        <f>(SUMIFS('nauji absolventai I pakopa'!B$75:B$82,'nauji absolventai I pakopa'!$A$75:$A$82,'paklausa ir pasiula'!$B69)+SUMIFS('nauji absolventai rezidentura'!B$641:B$706,'nauji absolventai rezidentura'!$A$641:$A$706,'paklausa ir pasiula'!$B69))*IF($E69&gt;1,$E69,1)</f>
        <v>0.92500000000000004</v>
      </c>
      <c r="AU69" s="2">
        <f>(SUMIFS('nauji absolventai I pakopa'!C$75:C$82,'nauji absolventai I pakopa'!$A$75:$A$82,'paklausa ir pasiula'!$B69)+SUMIFS('nauji absolventai rezidentura'!C$641:C$706,'nauji absolventai rezidentura'!$A$641:$A$706,'paklausa ir pasiula'!$B69))*IF($E69&gt;1,$E69,1)</f>
        <v>2.6083333333333334</v>
      </c>
      <c r="AV69" s="2">
        <f>(SUMIFS('nauji absolventai I pakopa'!D$75:D$82,'nauji absolventai I pakopa'!$A$75:$A$82,'paklausa ir pasiula'!$B69)+SUMIFS('nauji absolventai rezidentura'!D$641:D$706,'nauji absolventai rezidentura'!$A$641:$A$706,'paklausa ir pasiula'!$B69))*IF($E69&gt;1,$E69,1)</f>
        <v>2.6361111111111111</v>
      </c>
      <c r="AW69" s="2">
        <f>(SUMIFS('nauji absolventai I pakopa'!E$75:E$82,'nauji absolventai I pakopa'!$A$75:$A$82,'paklausa ir pasiula'!$B69)+SUMIFS('nauji absolventai rezidentura'!E$641:E$706,'nauji absolventai rezidentura'!$A$641:$A$706,'paklausa ir pasiula'!$B69))*IF($E69&gt;1,$E69,1)</f>
        <v>3.4777777777777779</v>
      </c>
      <c r="AX69" s="2">
        <f>(SUMIFS('nauji absolventai I pakopa'!F$75:F$82,'nauji absolventai I pakopa'!$A$75:$A$82,'paklausa ir pasiula'!$B69)+SUMIFS('nauji absolventai rezidentura'!F$641:F$706,'nauji absolventai rezidentura'!$A$641:$A$706,'paklausa ir pasiula'!$B69))*IF($E69&gt;1,$E69,1)</f>
        <v>3.4777777777777779</v>
      </c>
      <c r="AY69" s="2">
        <f>(SUMIFS('nauji absolventai I pakopa'!G$75:G$82,'nauji absolventai I pakopa'!$A$75:$A$82,'paklausa ir pasiula'!$B69)+SUMIFS('nauji absolventai rezidentura'!G$641:G$706,'nauji absolventai rezidentura'!$A$641:$A$706,'paklausa ir pasiula'!$B69))*IF($E69&gt;1,$E69,1)</f>
        <v>3.4777777777777779</v>
      </c>
      <c r="AZ69" s="2">
        <f>(SUMIFS('nauji absolventai I pakopa'!H$75:H$82,'nauji absolventai I pakopa'!$A$75:$A$82,'paklausa ir pasiula'!$B69)+SUMIFS('nauji absolventai rezidentura'!H$641:H$706,'nauji absolventai rezidentura'!$A$641:$A$706,'paklausa ir pasiula'!$B69))*IF($E69&gt;1,$E69,1)</f>
        <v>3.4777777777777779</v>
      </c>
      <c r="BA69" s="2">
        <f>(SUMIFS('nauji absolventai I pakopa'!I$75:I$82,'nauji absolventai I pakopa'!$A$75:$A$82,'paklausa ir pasiula'!$B69)+SUMIFS('nauji absolventai rezidentura'!I$641:I$706,'nauji absolventai rezidentura'!$A$641:$A$706,'paklausa ir pasiula'!$B69))*IF($E69&gt;1,$E69,1)</f>
        <v>3.4777777777777779</v>
      </c>
      <c r="BB69" s="2">
        <f>(SUMIFS('nauji absolventai I pakopa'!J$75:J$82,'nauji absolventai I pakopa'!$A$75:$A$82,'paklausa ir pasiula'!$B69)+SUMIFS('nauji absolventai rezidentura'!J$641:J$706,'nauji absolventai rezidentura'!$A$641:$A$706,'paklausa ir pasiula'!$B69))*IF($E69&gt;1,$E69,1)</f>
        <v>3.4777777777777779</v>
      </c>
      <c r="BC69" s="2">
        <f>(SUMIFS('nauji absolventai I pakopa'!K$75:K$82,'nauji absolventai I pakopa'!$A$75:$A$82,'paklausa ir pasiula'!$B69)+SUMIFS('nauji absolventai rezidentura'!K$641:K$706,'nauji absolventai rezidentura'!$A$641:$A$706,'paklausa ir pasiula'!$B69))*IF($E69&gt;1,$E69,1)</f>
        <v>3.4777777777777779</v>
      </c>
      <c r="BD69" s="2">
        <f>+SUMIFS('nauji (ne absol)'!C$4:C$76,'nauji (ne absol)'!$B$4:$B$76,'paklausa ir pasiula'!$B69)*IF($E69&gt;1,$E69,1)</f>
        <v>2</v>
      </c>
      <c r="BE69" s="2">
        <f>+SUMIFS('nauji (ne absol)'!D$4:D$76,'nauji (ne absol)'!$B$4:$B$76,'paklausa ir pasiula'!$B69)*IF($E69&gt;1,$E69,1)</f>
        <v>2</v>
      </c>
      <c r="BF69" s="2">
        <f>+SUMIFS('nauji (ne absol)'!E$4:E$76,'nauji (ne absol)'!$B$4:$B$76,'paklausa ir pasiula'!$B69)*IF($E69&gt;1,$E69,1)</f>
        <v>2</v>
      </c>
      <c r="BG69" s="2">
        <f>+SUMIFS('nauji (ne absol)'!F$4:F$76,'nauji (ne absol)'!$B$4:$B$76,'paklausa ir pasiula'!$B69)*IF($E69&gt;1,$E69,1)</f>
        <v>2</v>
      </c>
      <c r="BH69" s="2">
        <f>+SUMIFS('nauji (ne absol)'!G$4:G$76,'nauji (ne absol)'!$B$4:$B$76,'paklausa ir pasiula'!$B69)*IF($E69&gt;1,$E69,1)</f>
        <v>2</v>
      </c>
      <c r="BI69" s="2">
        <f>+SUMIFS('nauji (ne absol)'!H$4:H$76,'nauji (ne absol)'!$B$4:$B$76,'paklausa ir pasiula'!$B69)*IF($E69&gt;1,$E69,1)</f>
        <v>2</v>
      </c>
      <c r="BJ69" s="2">
        <f>+SUMIFS('nauji (ne absol)'!I$4:I$76,'nauji (ne absol)'!$B$4:$B$76,'paklausa ir pasiula'!$B69)*IF($E69&gt;1,$E69,1)</f>
        <v>2</v>
      </c>
      <c r="BK69" s="2">
        <f>+SUMIFS('nauji (ne absol)'!J$4:J$76,'nauji (ne absol)'!$B$4:$B$76,'paklausa ir pasiula'!$B69)*IF($E69&gt;1,$E69,1)</f>
        <v>2</v>
      </c>
      <c r="BL69" s="2">
        <f>+SUMIFS('nauji (ne absol)'!K$4:K$76,'nauji (ne absol)'!$B$4:$B$76,'paklausa ir pasiula'!$B69)*IF($E69&gt;1,$E69,1)</f>
        <v>2</v>
      </c>
      <c r="BM69" s="2">
        <f>+SUMIFS('nauji (ne absol)'!L$4:L$76,'nauji (ne absol)'!$B$4:$B$76,'paklausa ir pasiula'!$B69)*IF($E69&gt;1,$E69,1)</f>
        <v>2</v>
      </c>
      <c r="BN69" s="2">
        <f>+AJ69+SUM($AT69:AT69)+SUM($BD69:BD69)</f>
        <v>-8.0773197536762709E-2</v>
      </c>
      <c r="BO69" s="2">
        <f>+AK69+SUM($AT69:AU69)+SUM($BD69:BE69)</f>
        <v>2.4241309477541888</v>
      </c>
      <c r="BP69" s="2">
        <f>+AL69+SUM($AT69:AV69)+SUM($BD69:BF69)</f>
        <v>4.9460693853365747</v>
      </c>
      <c r="BQ69" s="2">
        <f>+AM69+SUM($AT69:AW69)+SUM($BD69:BG69)</f>
        <v>8.4546011845206763</v>
      </c>
      <c r="BR69" s="2">
        <f>+AN69+SUM($AT69:AX69)+SUM($BD69:BH69)</f>
        <v>11.85620883870779</v>
      </c>
      <c r="BS69" s="2">
        <f>+AO69+SUM($AT69:AY69)+SUM($BD69:BI69)</f>
        <v>15.388735923027902</v>
      </c>
      <c r="BT69" s="2">
        <f>+AP69+SUM($AT69:AZ69)+SUM($BD69:BJ69)</f>
        <v>19.053095763024118</v>
      </c>
      <c r="BU69" s="2">
        <f>+AQ69+SUM($AT69:BA69)+SUM($BD69:BK69)</f>
        <v>22.715329937181274</v>
      </c>
      <c r="BV69" s="2">
        <f>+AR69+SUM($AT69:BB69)+SUM($BD69:BL69)</f>
        <v>26.372934638666081</v>
      </c>
      <c r="BW69" s="2">
        <f>+AS69+SUM($AT69:BC69)+SUM($BD69:BM69)</f>
        <v>30.094559493254845</v>
      </c>
    </row>
    <row r="70" spans="1:75">
      <c r="A70" t="s">
        <v>77</v>
      </c>
      <c r="B70" t="s">
        <v>63</v>
      </c>
      <c r="C70" s="2">
        <v>33.5</v>
      </c>
      <c r="D70" s="2">
        <f>+IF('realus poreikis 2020'!$D$1=1,'realus poreikis 2020'!H82,IF('realus poreikis 2020'!$D$1=2,'realus poreikis 2020'!I82,'realus poreikis 2020'!J82))*IF($E70&gt;1,E70,1)</f>
        <v>33.5</v>
      </c>
      <c r="E70" s="9">
        <f>+'darbo kruvis'!F72</f>
        <v>1</v>
      </c>
      <c r="F70" s="2">
        <f>+$D70*'pletros poreikis'!E76*IF($E70&gt;1,$E70,1)</f>
        <v>33.997702660331122</v>
      </c>
      <c r="G70" s="2">
        <f>+$D70*'pletros poreikis'!F76*IF($E70&gt;1,$E70,1)</f>
        <v>34.020123286201013</v>
      </c>
      <c r="H70" s="2">
        <f>+$D70*'pletros poreikis'!G76*IF($E70&gt;1,$E70,1)</f>
        <v>34.039243118889466</v>
      </c>
      <c r="I70" s="2">
        <f>+$D70*'pletros poreikis'!H76*IF($E70&gt;1,$E70,1)</f>
        <v>34.055062158396467</v>
      </c>
      <c r="J70" s="2">
        <f>+$D70*'pletros poreikis'!I76*IF($E70&gt;1,$E70,1)</f>
        <v>34.067580404722015</v>
      </c>
      <c r="K70" s="2">
        <f>+$D70*'pletros poreikis'!J76*IF($E70&gt;1,$E70,1)</f>
        <v>34.076797857866119</v>
      </c>
      <c r="L70" s="2">
        <f>+$D70*'pletros poreikis'!K76*IF($E70&gt;1,$E70,1)</f>
        <v>34.082714517828776</v>
      </c>
      <c r="M70" s="2">
        <f>+$D70*'pletros poreikis'!L76*IF($E70&gt;1,$E70,1)</f>
        <v>34.085330384609975</v>
      </c>
      <c r="N70" s="2">
        <f>+$D70*'pletros poreikis'!M76*IF($E70&gt;1,$E70,1)</f>
        <v>34.084645458209728</v>
      </c>
      <c r="O70" s="2">
        <f>+$D70*'pletros poreikis'!N76*IF($E70&gt;1,$E70,1)</f>
        <v>34.080659738628043</v>
      </c>
      <c r="P70" s="2">
        <f>+SUMIFS('isejimas i pensija'!D$5:D$77,'isejimas i pensija'!$C$5:$C$77,'paklausa ir pasiula'!$B70)*IF($E70&gt;1,$E70,1)</f>
        <v>8.1895502260551645E-2</v>
      </c>
      <c r="Q70" s="2">
        <f>+SUMIFS('isejimas i pensija'!E$5:E$77,'isejimas i pensija'!$C$5:$C$77,'paklausa ir pasiula'!$B70)*IF($E70&gt;1,$E70,1)</f>
        <v>0.14618629062713639</v>
      </c>
      <c r="R70" s="2">
        <f>+SUMIFS('isejimas i pensija'!F$5:F$77,'isejimas i pensija'!$C$5:$C$77,'paklausa ir pasiula'!$B70)*IF($E70&gt;1,$E70,1)</f>
        <v>0.16770251937233127</v>
      </c>
      <c r="S70" s="2">
        <f>+SUMIFS('isejimas i pensija'!G$5:G$77,'isejimas i pensija'!$C$5:$C$77,'paklausa ir pasiula'!$B70)*IF($E70&gt;1,$E70,1)</f>
        <v>0.24454279963585918</v>
      </c>
      <c r="T70" s="2">
        <f>+SUMIFS('isejimas i pensija'!H$5:H$77,'isejimas i pensija'!$C$5:$C$77,'paklausa ir pasiula'!$B70)*IF($E70&gt;1,$E70,1)</f>
        <v>0.24643722608370833</v>
      </c>
      <c r="U70" s="2">
        <f>+SUMIFS('isejimas i pensija'!I$5:I$77,'isejimas i pensija'!$C$5:$C$77,'paklausa ir pasiula'!$B70)*IF($E70&gt;1,$E70,1)</f>
        <v>0.17113705312777489</v>
      </c>
      <c r="V70" s="2">
        <f>+SUMIFS('isejimas i pensija'!J$5:J$77,'isejimas i pensija'!$C$5:$C$77,'paklausa ir pasiula'!$B70)*IF($E70&gt;1,$E70,1)</f>
        <v>0.1864715815928526</v>
      </c>
      <c r="W70" s="2">
        <f>+SUMIFS('isejimas i pensija'!K$5:K$77,'isejimas i pensija'!$C$5:$C$77,'paklausa ir pasiula'!$B70)*IF($E70&gt;1,$E70,1)</f>
        <v>0.24493330961029508</v>
      </c>
      <c r="X70" s="2">
        <f>+SUMIFS('isejimas i pensija'!L$5:L$77,'isejimas i pensija'!$C$5:$C$77,'paklausa ir pasiula'!$B70)*IF($E70&gt;1,$E70,1)</f>
        <v>0.34979622410719952</v>
      </c>
      <c r="Y70" s="2">
        <f>+SUMIFS('isejimas i pensija'!M$5:M$77,'isejimas i pensija'!$C$5:$C$77,'paklausa ir pasiula'!$B70)*IF($E70&gt;1,$E70,1)</f>
        <v>0.45288266529972132</v>
      </c>
      <c r="Z70" s="2">
        <f>+SUMIFS('isejimas is darbo'!D$5:D$77,'isejimas is darbo'!$C$5:$C$77,'paklausa ir pasiula'!$B70)*IF($E70&gt;1,$E70,1)</f>
        <v>1.25</v>
      </c>
      <c r="AA70" s="2">
        <f>+SUMIFS('isejimas is darbo'!E$5:E$77,'isejimas is darbo'!$C$5:$C$77,'paklausa ir pasiula'!$B70)*IF($E70&gt;1,$E70,1)</f>
        <v>1.25</v>
      </c>
      <c r="AB70" s="2">
        <f>+SUMIFS('isejimas is darbo'!F$5:F$77,'isejimas is darbo'!$C$5:$C$77,'paklausa ir pasiula'!$B70)*IF($E70&gt;1,$E70,1)</f>
        <v>1.25</v>
      </c>
      <c r="AC70" s="2">
        <f>+SUMIFS('isejimas is darbo'!G$5:G$77,'isejimas is darbo'!$C$5:$C$77,'paklausa ir pasiula'!$B70)*IF($E70&gt;1,$E70,1)</f>
        <v>1.25</v>
      </c>
      <c r="AD70" s="2">
        <f>+SUMIFS('isejimas is darbo'!H$5:H$77,'isejimas is darbo'!$C$5:$C$77,'paklausa ir pasiula'!$B70)*IF($E70&gt;1,$E70,1)</f>
        <v>1.25</v>
      </c>
      <c r="AE70" s="2">
        <f>+SUMIFS('isejimas is darbo'!I$5:I$77,'isejimas is darbo'!$C$5:$C$77,'paklausa ir pasiula'!$B70)*IF($E70&gt;1,$E70,1)</f>
        <v>1.25</v>
      </c>
      <c r="AF70" s="2">
        <f>+SUMIFS('isejimas is darbo'!J$5:J$77,'isejimas is darbo'!$C$5:$C$77,'paklausa ir pasiula'!$B70)*IF($E70&gt;1,$E70,1)</f>
        <v>1.25</v>
      </c>
      <c r="AG70" s="2">
        <f>+SUMIFS('isejimas is darbo'!K$5:K$77,'isejimas is darbo'!$C$5:$C$77,'paklausa ir pasiula'!$B70)*IF($E70&gt;1,$E70,1)</f>
        <v>1.25</v>
      </c>
      <c r="AH70" s="2">
        <f>+SUMIFS('isejimas is darbo'!L$5:L$77,'isejimas is darbo'!$C$5:$C$77,'paklausa ir pasiula'!$B70)*IF($E70&gt;1,$E70,1)</f>
        <v>1.25</v>
      </c>
      <c r="AI70" s="2">
        <f>+SUMIFS('isejimas is darbo'!M$5:M$77,'isejimas is darbo'!$C$5:$C$77,'paklausa ir pasiula'!$B70)*IF($E70&gt;1,$E70,1)</f>
        <v>1.25</v>
      </c>
      <c r="AJ70" s="2">
        <f>+$C70-F70-SUM($P70:P70)-SUM($Z70:Z70)</f>
        <v>-1.8295981625916733</v>
      </c>
      <c r="AK70" s="2">
        <f>+$C70-G70-SUM($P70:Q70)-SUM($Z70:AA70)</f>
        <v>-3.2482050790887009</v>
      </c>
      <c r="AL70" s="2">
        <f>+$C70-H70-SUM($P70:R70)-SUM($Z70:AB70)</f>
        <v>-4.6850274311494857</v>
      </c>
      <c r="AM70" s="2">
        <f>+$C70-I70-SUM($P70:S70)-SUM($Z70:AC70)</f>
        <v>-6.1953892702923454</v>
      </c>
      <c r="AN70" s="2">
        <f>+$C70-J70-SUM($P70:T70)-SUM($Z70:AD70)</f>
        <v>-7.7043447427016023</v>
      </c>
      <c r="AO70" s="2">
        <f>+$C70-K70-SUM($P70:U70)-SUM($Z70:AE70)</f>
        <v>-9.1346992489734795</v>
      </c>
      <c r="AP70" s="2">
        <f>+$C70-L70-SUM($P70:V70)-SUM($Z70:AF70)</f>
        <v>-10.57708749052899</v>
      </c>
      <c r="AQ70" s="2">
        <f>+$C70-M70-SUM($P70:W70)-SUM($Z70:AG70)</f>
        <v>-12.074636666920483</v>
      </c>
      <c r="AR70" s="2">
        <f>+$C70-N70-SUM($P70:X70)-SUM($Z70:AH70)</f>
        <v>-13.673747964627436</v>
      </c>
      <c r="AS70" s="2">
        <f>+$C70-O70-SUM($P70:Y70)-SUM($Z70:AI70)</f>
        <v>-15.372644910345473</v>
      </c>
      <c r="AT70" s="2">
        <f>(SUMIFS('nauji absolventai I pakopa'!B$75:B$82,'nauji absolventai I pakopa'!$A$75:$A$82,'paklausa ir pasiula'!$B70)+SUMIFS('nauji absolventai rezidentura'!B$641:B$706,'nauji absolventai rezidentura'!$A$641:$A$706,'paklausa ir pasiula'!$B70))*IF($E70&gt;1,$E70,1)</f>
        <v>2.5041666666666669</v>
      </c>
      <c r="AU70" s="2">
        <f>(SUMIFS('nauji absolventai I pakopa'!C$75:C$82,'nauji absolventai I pakopa'!$A$75:$A$82,'paklausa ir pasiula'!$B70)+SUMIFS('nauji absolventai rezidentura'!C$641:C$706,'nauji absolventai rezidentura'!$A$641:$A$706,'paklausa ir pasiula'!$B70))*IF($E70&gt;1,$E70,1)</f>
        <v>1.8080555555555555</v>
      </c>
      <c r="AV70" s="2">
        <f>(SUMIFS('nauji absolventai I pakopa'!D$75:D$82,'nauji absolventai I pakopa'!$A$75:$A$82,'paklausa ir pasiula'!$B70)+SUMIFS('nauji absolventai rezidentura'!D$641:D$706,'nauji absolventai rezidentura'!$A$641:$A$706,'paklausa ir pasiula'!$B70))*IF($E70&gt;1,$E70,1)</f>
        <v>3.1197222222222223</v>
      </c>
      <c r="AW70" s="2">
        <f>(SUMIFS('nauji absolventai I pakopa'!E$75:E$82,'nauji absolventai I pakopa'!$A$75:$A$82,'paklausa ir pasiula'!$B70)+SUMIFS('nauji absolventai rezidentura'!E$641:E$706,'nauji absolventai rezidentura'!$A$641:$A$706,'paklausa ir pasiula'!$B70))*IF($E70&gt;1,$E70,1)</f>
        <v>2.4416666666666669</v>
      </c>
      <c r="AX70" s="2">
        <f>(SUMIFS('nauji absolventai I pakopa'!F$75:F$82,'nauji absolventai I pakopa'!$A$75:$A$82,'paklausa ir pasiula'!$B70)+SUMIFS('nauji absolventai rezidentura'!F$641:F$706,'nauji absolventai rezidentura'!$A$641:$A$706,'paklausa ir pasiula'!$B70))*IF($E70&gt;1,$E70,1)</f>
        <v>2.3358333333333334</v>
      </c>
      <c r="AY70" s="2">
        <f>(SUMIFS('nauji absolventai I pakopa'!G$75:G$82,'nauji absolventai I pakopa'!$A$75:$A$82,'paklausa ir pasiula'!$B70)+SUMIFS('nauji absolventai rezidentura'!G$641:G$706,'nauji absolventai rezidentura'!$A$641:$A$706,'paklausa ir pasiula'!$B70))*IF($E70&gt;1,$E70,1)</f>
        <v>2.2108333333333334</v>
      </c>
      <c r="AZ70" s="2">
        <f>(SUMIFS('nauji absolventai I pakopa'!H$75:H$82,'nauji absolventai I pakopa'!$A$75:$A$82,'paklausa ir pasiula'!$B70)+SUMIFS('nauji absolventai rezidentura'!H$641:H$706,'nauji absolventai rezidentura'!$A$641:$A$706,'paklausa ir pasiula'!$B70))*IF($E70&gt;1,$E70,1)</f>
        <v>2.2108333333333334</v>
      </c>
      <c r="BA70" s="2">
        <f>(SUMIFS('nauji absolventai I pakopa'!I$75:I$82,'nauji absolventai I pakopa'!$A$75:$A$82,'paklausa ir pasiula'!$B70)+SUMIFS('nauji absolventai rezidentura'!I$641:I$706,'nauji absolventai rezidentura'!$A$641:$A$706,'paklausa ir pasiula'!$B70))*IF($E70&gt;1,$E70,1)</f>
        <v>2.2108333333333334</v>
      </c>
      <c r="BB70" s="2">
        <f>(SUMIFS('nauji absolventai I pakopa'!J$75:J$82,'nauji absolventai I pakopa'!$A$75:$A$82,'paklausa ir pasiula'!$B70)+SUMIFS('nauji absolventai rezidentura'!J$641:J$706,'nauji absolventai rezidentura'!$A$641:$A$706,'paklausa ir pasiula'!$B70))*IF($E70&gt;1,$E70,1)</f>
        <v>2.2108333333333334</v>
      </c>
      <c r="BC70" s="2">
        <f>(SUMIFS('nauji absolventai I pakopa'!K$75:K$82,'nauji absolventai I pakopa'!$A$75:$A$82,'paklausa ir pasiula'!$B70)+SUMIFS('nauji absolventai rezidentura'!K$641:K$706,'nauji absolventai rezidentura'!$A$641:$A$706,'paklausa ir pasiula'!$B70))*IF($E70&gt;1,$E70,1)</f>
        <v>2.2108333333333334</v>
      </c>
      <c r="BD70" s="2">
        <f>+SUMIFS('nauji (ne absol)'!C$4:C$76,'nauji (ne absol)'!$B$4:$B$76,'paklausa ir pasiula'!$B70)*IF($E70&gt;1,$E70,1)</f>
        <v>1</v>
      </c>
      <c r="BE70" s="2">
        <f>+SUMIFS('nauji (ne absol)'!D$4:D$76,'nauji (ne absol)'!$B$4:$B$76,'paklausa ir pasiula'!$B70)*IF($E70&gt;1,$E70,1)</f>
        <v>1</v>
      </c>
      <c r="BF70" s="2">
        <f>+SUMIFS('nauji (ne absol)'!E$4:E$76,'nauji (ne absol)'!$B$4:$B$76,'paklausa ir pasiula'!$B70)*IF($E70&gt;1,$E70,1)</f>
        <v>1</v>
      </c>
      <c r="BG70" s="2">
        <f>+SUMIFS('nauji (ne absol)'!F$4:F$76,'nauji (ne absol)'!$B$4:$B$76,'paklausa ir pasiula'!$B70)*IF($E70&gt;1,$E70,1)</f>
        <v>1</v>
      </c>
      <c r="BH70" s="2">
        <f>+SUMIFS('nauji (ne absol)'!G$4:G$76,'nauji (ne absol)'!$B$4:$B$76,'paklausa ir pasiula'!$B70)*IF($E70&gt;1,$E70,1)</f>
        <v>1</v>
      </c>
      <c r="BI70" s="2">
        <f>+SUMIFS('nauji (ne absol)'!H$4:H$76,'nauji (ne absol)'!$B$4:$B$76,'paklausa ir pasiula'!$B70)*IF($E70&gt;1,$E70,1)</f>
        <v>1</v>
      </c>
      <c r="BJ70" s="2">
        <f>+SUMIFS('nauji (ne absol)'!I$4:I$76,'nauji (ne absol)'!$B$4:$B$76,'paklausa ir pasiula'!$B70)*IF($E70&gt;1,$E70,1)</f>
        <v>1</v>
      </c>
      <c r="BK70" s="2">
        <f>+SUMIFS('nauji (ne absol)'!J$4:J$76,'nauji (ne absol)'!$B$4:$B$76,'paklausa ir pasiula'!$B70)*IF($E70&gt;1,$E70,1)</f>
        <v>1</v>
      </c>
      <c r="BL70" s="2">
        <f>+SUMIFS('nauji (ne absol)'!K$4:K$76,'nauji (ne absol)'!$B$4:$B$76,'paklausa ir pasiula'!$B70)*IF($E70&gt;1,$E70,1)</f>
        <v>1</v>
      </c>
      <c r="BM70" s="2">
        <f>+SUMIFS('nauji (ne absol)'!L$4:L$76,'nauji (ne absol)'!$B$4:$B$76,'paklausa ir pasiula'!$B70)*IF($E70&gt;1,$E70,1)</f>
        <v>1</v>
      </c>
      <c r="BN70" s="2">
        <f>+AJ70+SUM($AT70:AT70)+SUM($BD70:BD70)</f>
        <v>1.6745685040749936</v>
      </c>
      <c r="BO70" s="2">
        <f>+AK70+SUM($AT70:AU70)+SUM($BD70:BE70)</f>
        <v>3.0640171431335212</v>
      </c>
      <c r="BP70" s="2">
        <f>+AL70+SUM($AT70:AV70)+SUM($BD70:BF70)</f>
        <v>5.7469170132949587</v>
      </c>
      <c r="BQ70" s="2">
        <f>+AM70+SUM($AT70:AW70)+SUM($BD70:BG70)</f>
        <v>7.6782218408187664</v>
      </c>
      <c r="BR70" s="2">
        <f>+AN70+SUM($AT70:AX70)+SUM($BD70:BH70)</f>
        <v>9.5050997017428429</v>
      </c>
      <c r="BS70" s="2">
        <f>+AO70+SUM($AT70:AY70)+SUM($BD70:BI70)</f>
        <v>11.285578528804299</v>
      </c>
      <c r="BT70" s="2">
        <f>+AP70+SUM($AT70:AZ70)+SUM($BD70:BJ70)</f>
        <v>13.05402362058212</v>
      </c>
      <c r="BU70" s="2">
        <f>+AQ70+SUM($AT70:BA70)+SUM($BD70:BK70)</f>
        <v>14.767307777523961</v>
      </c>
      <c r="BV70" s="2">
        <f>+AR70+SUM($AT70:BB70)+SUM($BD70:BL70)</f>
        <v>16.379029813150339</v>
      </c>
      <c r="BW70" s="2">
        <f>+AS70+SUM($AT70:BC70)+SUM($BD70:BM70)</f>
        <v>17.890966200765639</v>
      </c>
    </row>
    <row r="71" spans="1:75">
      <c r="A71" t="s">
        <v>77</v>
      </c>
      <c r="B71" t="s">
        <v>65</v>
      </c>
      <c r="C71" s="2">
        <v>1525.6666666666663</v>
      </c>
      <c r="D71" s="2">
        <f>+IF('realus poreikis 2020'!$D$1=1,'realus poreikis 2020'!H83,IF('realus poreikis 2020'!$D$1=2,'realus poreikis 2020'!I83,'realus poreikis 2020'!J83))*IF($E71&gt;1,E71,1)</f>
        <v>1528.6666666666663</v>
      </c>
      <c r="E71" s="9">
        <f>+'darbo kruvis'!F73</f>
        <v>1</v>
      </c>
      <c r="F71" s="2">
        <f>+$D71*'pletros poreikis'!E77*IF($E71&gt;1,$E71,1)</f>
        <v>1551.3777552266515</v>
      </c>
      <c r="G71" s="2">
        <f>+$D71*'pletros poreikis'!F77*IF($E71&gt;1,$E71,1)</f>
        <v>1552.4008496568936</v>
      </c>
      <c r="H71" s="2">
        <f>+$D71*'pletros poreikis'!G77*IF($E71&gt;1,$E71,1)</f>
        <v>1553.2733228181796</v>
      </c>
      <c r="I71" s="2">
        <f>+$D71*'pletros poreikis'!H77*IF($E71&gt;1,$E71,1)</f>
        <v>1553.995174710509</v>
      </c>
      <c r="J71" s="2">
        <f>+$D71*'pletros poreikis'!I77*IF($E71&gt;1,$E71,1)</f>
        <v>1554.5664053338819</v>
      </c>
      <c r="K71" s="2">
        <f>+$D71*'pletros poreikis'!J77*IF($E71&gt;1,$E71,1)</f>
        <v>1554.9870146882984</v>
      </c>
      <c r="L71" s="2">
        <f>+$D71*'pletros poreikis'!K77*IF($E71&gt;1,$E71,1)</f>
        <v>1555.2570027737586</v>
      </c>
      <c r="M71" s="2">
        <f>+$D71*'pletros poreikis'!L77*IF($E71&gt;1,$E71,1)</f>
        <v>1555.3763695902619</v>
      </c>
      <c r="N71" s="2">
        <f>+$D71*'pletros poreikis'!M77*IF($E71&gt;1,$E71,1)</f>
        <v>1555.3451151378088</v>
      </c>
      <c r="O71" s="2">
        <f>+$D71*'pletros poreikis'!N77*IF($E71&gt;1,$E71,1)</f>
        <v>1555.1632394163996</v>
      </c>
      <c r="P71" s="2">
        <f>+SUMIFS('isejimas i pensija'!D$5:D$77,'isejimas i pensija'!$C$5:$C$77,'paklausa ir pasiula'!$B71)*IF($E71&gt;1,$E71,1)</f>
        <v>17.392628491734769</v>
      </c>
      <c r="Q71" s="2">
        <f>+SUMIFS('isejimas i pensija'!E$5:E$77,'isejimas i pensija'!$C$5:$C$77,'paklausa ir pasiula'!$B71)*IF($E71&gt;1,$E71,1)</f>
        <v>20.427806149514325</v>
      </c>
      <c r="R71" s="2">
        <f>+SUMIFS('isejimas i pensija'!F$5:F$77,'isejimas i pensija'!$C$5:$C$77,'paklausa ir pasiula'!$B71)*IF($E71&gt;1,$E71,1)</f>
        <v>23.250696456385121</v>
      </c>
      <c r="S71" s="2">
        <f>+SUMIFS('isejimas i pensija'!G$5:G$77,'isejimas i pensija'!$C$5:$C$77,'paklausa ir pasiula'!$B71)*IF($E71&gt;1,$E71,1)</f>
        <v>25.761369910162148</v>
      </c>
      <c r="T71" s="2">
        <f>+SUMIFS('isejimas i pensija'!H$5:H$77,'isejimas i pensija'!$C$5:$C$77,'paklausa ir pasiula'!$B71)*IF($E71&gt;1,$E71,1)</f>
        <v>27.778057035662638</v>
      </c>
      <c r="U71" s="2">
        <f>+SUMIFS('isejimas i pensija'!I$5:I$77,'isejimas i pensija'!$C$5:$C$77,'paklausa ir pasiula'!$B71)*IF($E71&gt;1,$E71,1)</f>
        <v>30.401446343730413</v>
      </c>
      <c r="V71" s="2">
        <f>+SUMIFS('isejimas i pensija'!J$5:J$77,'isejimas i pensija'!$C$5:$C$77,'paklausa ir pasiula'!$B71)*IF($E71&gt;1,$E71,1)</f>
        <v>33.087864790610766</v>
      </c>
      <c r="W71" s="2">
        <f>+SUMIFS('isejimas i pensija'!K$5:K$77,'isejimas i pensija'!$C$5:$C$77,'paklausa ir pasiula'!$B71)*IF($E71&gt;1,$E71,1)</f>
        <v>36.071793167320727</v>
      </c>
      <c r="X71" s="2">
        <f>+SUMIFS('isejimas i pensija'!L$5:L$77,'isejimas i pensija'!$C$5:$C$77,'paklausa ir pasiula'!$B71)*IF($E71&gt;1,$E71,1)</f>
        <v>38.010371948768089</v>
      </c>
      <c r="Y71" s="2">
        <f>+SUMIFS('isejimas i pensija'!M$5:M$77,'isejimas i pensija'!$C$5:$C$77,'paklausa ir pasiula'!$B71)*IF($E71&gt;1,$E71,1)</f>
        <v>39.679365731950156</v>
      </c>
      <c r="Z71" s="2">
        <f>+SUMIFS('isejimas is darbo'!D$5:D$77,'isejimas is darbo'!$C$5:$C$77,'paklausa ir pasiula'!$B71)*IF($E71&gt;1,$E71,1)</f>
        <v>48</v>
      </c>
      <c r="AA71" s="2">
        <f>+SUMIFS('isejimas is darbo'!E$5:E$77,'isejimas is darbo'!$C$5:$C$77,'paklausa ir pasiula'!$B71)*IF($E71&gt;1,$E71,1)</f>
        <v>48</v>
      </c>
      <c r="AB71" s="2">
        <f>+SUMIFS('isejimas is darbo'!F$5:F$77,'isejimas is darbo'!$C$5:$C$77,'paklausa ir pasiula'!$B71)*IF($E71&gt;1,$E71,1)</f>
        <v>48</v>
      </c>
      <c r="AC71" s="2">
        <f>+SUMIFS('isejimas is darbo'!G$5:G$77,'isejimas is darbo'!$C$5:$C$77,'paklausa ir pasiula'!$B71)*IF($E71&gt;1,$E71,1)</f>
        <v>48</v>
      </c>
      <c r="AD71" s="2">
        <f>+SUMIFS('isejimas is darbo'!H$5:H$77,'isejimas is darbo'!$C$5:$C$77,'paklausa ir pasiula'!$B71)*IF($E71&gt;1,$E71,1)</f>
        <v>48</v>
      </c>
      <c r="AE71" s="2">
        <f>+SUMIFS('isejimas is darbo'!I$5:I$77,'isejimas is darbo'!$C$5:$C$77,'paklausa ir pasiula'!$B71)*IF($E71&gt;1,$E71,1)</f>
        <v>48</v>
      </c>
      <c r="AF71" s="2">
        <f>+SUMIFS('isejimas is darbo'!J$5:J$77,'isejimas is darbo'!$C$5:$C$77,'paklausa ir pasiula'!$B71)*IF($E71&gt;1,$E71,1)</f>
        <v>48</v>
      </c>
      <c r="AG71" s="2">
        <f>+SUMIFS('isejimas is darbo'!K$5:K$77,'isejimas is darbo'!$C$5:$C$77,'paklausa ir pasiula'!$B71)*IF($E71&gt;1,$E71,1)</f>
        <v>48</v>
      </c>
      <c r="AH71" s="2">
        <f>+SUMIFS('isejimas is darbo'!L$5:L$77,'isejimas is darbo'!$C$5:$C$77,'paklausa ir pasiula'!$B71)*IF($E71&gt;1,$E71,1)</f>
        <v>48</v>
      </c>
      <c r="AI71" s="2">
        <f>+SUMIFS('isejimas is darbo'!M$5:M$77,'isejimas is darbo'!$C$5:$C$77,'paklausa ir pasiula'!$B71)*IF($E71&gt;1,$E71,1)</f>
        <v>48</v>
      </c>
      <c r="AJ71" s="2">
        <f>+$C71-F71-SUM($P71:P71)-SUM($Z71:Z71)</f>
        <v>-91.103717051719997</v>
      </c>
      <c r="AK71" s="2">
        <f>+$C71-G71-SUM($P71:Q71)-SUM($Z71:AA71)</f>
        <v>-160.55461763147639</v>
      </c>
      <c r="AL71" s="2">
        <f>+$C71-H71-SUM($P71:R71)-SUM($Z71:AB71)</f>
        <v>-232.67778724914754</v>
      </c>
      <c r="AM71" s="2">
        <f>+$C71-I71-SUM($P71:S71)-SUM($Z71:AC71)</f>
        <v>-307.1610090516391</v>
      </c>
      <c r="AN71" s="2">
        <f>+$C71-J71-SUM($P71:T71)-SUM($Z71:AD71)</f>
        <v>-383.51029671067465</v>
      </c>
      <c r="AO71" s="2">
        <f>+$C71-K71-SUM($P71:U71)-SUM($Z71:AE71)</f>
        <v>-462.33235240882152</v>
      </c>
      <c r="AP71" s="2">
        <f>+$C71-L71-SUM($P71:V71)-SUM($Z71:AF71)</f>
        <v>-543.6902052848925</v>
      </c>
      <c r="AQ71" s="2">
        <f>+$C71-M71-SUM($P71:W71)-SUM($Z71:AG71)</f>
        <v>-627.88136526871654</v>
      </c>
      <c r="AR71" s="2">
        <f>+$C71-N71-SUM($P71:X71)-SUM($Z71:AH71)</f>
        <v>-713.86048276503152</v>
      </c>
      <c r="AS71" s="2">
        <f>+$C71-O71-SUM($P71:Y71)-SUM($Z71:AI71)</f>
        <v>-801.35797277557253</v>
      </c>
      <c r="AT71" s="2">
        <f>(SUMIFS('nauji absolventai I pakopa'!B$75:B$82,'nauji absolventai I pakopa'!$A$75:$A$82,'paklausa ir pasiula'!$B71)+SUMIFS('nauji absolventai rezidentura'!B$641:B$706,'nauji absolventai rezidentura'!$A$641:$A$706,'paklausa ir pasiula'!$B71))*IF($E71&gt;1,$E71,1)</f>
        <v>48.122159273799234</v>
      </c>
      <c r="AU71" s="2">
        <f>(SUMIFS('nauji absolventai I pakopa'!C$75:C$82,'nauji absolventai I pakopa'!$A$75:$A$82,'paklausa ir pasiula'!$B71)+SUMIFS('nauji absolventai rezidentura'!C$641:C$706,'nauji absolventai rezidentura'!$A$641:$A$706,'paklausa ir pasiula'!$B71))*IF($E71&gt;1,$E71,1)</f>
        <v>50.979943696829658</v>
      </c>
      <c r="AV71" s="2">
        <f>(SUMIFS('nauji absolventai I pakopa'!D$75:D$82,'nauji absolventai I pakopa'!$A$75:$A$82,'paklausa ir pasiula'!$B71)+SUMIFS('nauji absolventai rezidentura'!D$641:D$706,'nauji absolventai rezidentura'!$A$641:$A$706,'paklausa ir pasiula'!$B71))*IF($E71&gt;1,$E71,1)</f>
        <v>49.855152974975617</v>
      </c>
      <c r="AW71" s="2">
        <f>(SUMIFS('nauji absolventai I pakopa'!E$75:E$82,'nauji absolventai I pakopa'!$A$75:$A$82,'paklausa ir pasiula'!$B71)+SUMIFS('nauji absolventai rezidentura'!E$641:E$706,'nauji absolventai rezidentura'!$A$641:$A$706,'paklausa ir pasiula'!$B71))*IF($E71&gt;1,$E71,1)</f>
        <v>51.180111369542146</v>
      </c>
      <c r="AX71" s="2">
        <f>(SUMIFS('nauji absolventai I pakopa'!F$75:F$82,'nauji absolventai I pakopa'!$A$75:$A$82,'paklausa ir pasiula'!$B71)+SUMIFS('nauji absolventai rezidentura'!F$641:F$706,'nauji absolventai rezidentura'!$A$641:$A$706,'paklausa ir pasiula'!$B71))*IF($E71&gt;1,$E71,1)</f>
        <v>41.118256927653384</v>
      </c>
      <c r="AY71" s="2">
        <f>(SUMIFS('nauji absolventai I pakopa'!G$75:G$82,'nauji absolventai I pakopa'!$A$75:$A$82,'paklausa ir pasiula'!$B71)+SUMIFS('nauji absolventai rezidentura'!G$641:G$706,'nauji absolventai rezidentura'!$A$641:$A$706,'paklausa ir pasiula'!$B71))*IF($E71&gt;1,$E71,1)</f>
        <v>47.98906390726566</v>
      </c>
      <c r="AZ71" s="2">
        <f>(SUMIFS('nauji absolventai I pakopa'!H$75:H$82,'nauji absolventai I pakopa'!$A$75:$A$82,'paklausa ir pasiula'!$B71)+SUMIFS('nauji absolventai rezidentura'!H$641:H$706,'nauji absolventai rezidentura'!$A$641:$A$706,'paklausa ir pasiula'!$B71))*IF($E71&gt;1,$E71,1)</f>
        <v>47.892758104895783</v>
      </c>
      <c r="BA71" s="2">
        <f>(SUMIFS('nauji absolventai I pakopa'!I$75:I$82,'nauji absolventai I pakopa'!$A$75:$A$82,'paklausa ir pasiula'!$B71)+SUMIFS('nauji absolventai rezidentura'!I$641:I$706,'nauji absolventai rezidentura'!$A$641:$A$706,'paklausa ir pasiula'!$B71))*IF($E71&gt;1,$E71,1)</f>
        <v>48.277397324861091</v>
      </c>
      <c r="BB71" s="2">
        <f>(SUMIFS('nauji absolventai I pakopa'!J$75:J$82,'nauji absolventai I pakopa'!$A$75:$A$82,'paklausa ir pasiula'!$B71)+SUMIFS('nauji absolventai rezidentura'!J$641:J$706,'nauji absolventai rezidentura'!$A$641:$A$706,'paklausa ir pasiula'!$B71))*IF($E71&gt;1,$E71,1)</f>
        <v>47.863967746214122</v>
      </c>
      <c r="BC71" s="2">
        <f>(SUMIFS('nauji absolventai I pakopa'!K$75:K$82,'nauji absolventai I pakopa'!$A$75:$A$82,'paklausa ir pasiula'!$B71)+SUMIFS('nauji absolventai rezidentura'!K$641:K$706,'nauji absolventai rezidentura'!$A$641:$A$706,'paklausa ir pasiula'!$B71))*IF($E71&gt;1,$E71,1)</f>
        <v>48.684154081617848</v>
      </c>
      <c r="BD71" s="2">
        <f>+SUMIFS('nauji (ne absol)'!C$4:C$76,'nauji (ne absol)'!$B$4:$B$76,'paklausa ir pasiula'!$B71)*IF($E71&gt;1,$E71,1)</f>
        <v>40.291666666666671</v>
      </c>
      <c r="BE71" s="2">
        <f>+SUMIFS('nauji (ne absol)'!D$4:D$76,'nauji (ne absol)'!$B$4:$B$76,'paklausa ir pasiula'!$B71)*IF($E71&gt;1,$E71,1)</f>
        <v>40.291666666666671</v>
      </c>
      <c r="BF71" s="2">
        <f>+SUMIFS('nauji (ne absol)'!E$4:E$76,'nauji (ne absol)'!$B$4:$B$76,'paklausa ir pasiula'!$B71)*IF($E71&gt;1,$E71,1)</f>
        <v>40.291666666666671</v>
      </c>
      <c r="BG71" s="2">
        <f>+SUMIFS('nauji (ne absol)'!F$4:F$76,'nauji (ne absol)'!$B$4:$B$76,'paklausa ir pasiula'!$B71)*IF($E71&gt;1,$E71,1)</f>
        <v>40.291666666666671</v>
      </c>
      <c r="BH71" s="2">
        <f>+SUMIFS('nauji (ne absol)'!G$4:G$76,'nauji (ne absol)'!$B$4:$B$76,'paklausa ir pasiula'!$B71)*IF($E71&gt;1,$E71,1)</f>
        <v>40.291666666666671</v>
      </c>
      <c r="BI71" s="2">
        <f>+SUMIFS('nauji (ne absol)'!H$4:H$76,'nauji (ne absol)'!$B$4:$B$76,'paklausa ir pasiula'!$B71)*IF($E71&gt;1,$E71,1)</f>
        <v>40.291666666666671</v>
      </c>
      <c r="BJ71" s="2">
        <f>+SUMIFS('nauji (ne absol)'!I$4:I$76,'nauji (ne absol)'!$B$4:$B$76,'paklausa ir pasiula'!$B71)*IF($E71&gt;1,$E71,1)</f>
        <v>40.291666666666671</v>
      </c>
      <c r="BK71" s="2">
        <f>+SUMIFS('nauji (ne absol)'!J$4:J$76,'nauji (ne absol)'!$B$4:$B$76,'paklausa ir pasiula'!$B71)*IF($E71&gt;1,$E71,1)</f>
        <v>40.291666666666671</v>
      </c>
      <c r="BL71" s="2">
        <f>+SUMIFS('nauji (ne absol)'!K$4:K$76,'nauji (ne absol)'!$B$4:$B$76,'paklausa ir pasiula'!$B71)*IF($E71&gt;1,$E71,1)</f>
        <v>40.291666666666671</v>
      </c>
      <c r="BM71" s="2">
        <f>+SUMIFS('nauji (ne absol)'!L$4:L$76,'nauji (ne absol)'!$B$4:$B$76,'paklausa ir pasiula'!$B71)*IF($E71&gt;1,$E71,1)</f>
        <v>40.291666666666671</v>
      </c>
      <c r="BN71" s="2">
        <f>+AJ71+SUM($AT71:AT71)+SUM($BD71:BD71)</f>
        <v>-2.6898911112540915</v>
      </c>
      <c r="BO71" s="2">
        <f>+AK71+SUM($AT71:AU71)+SUM($BD71:BE71)</f>
        <v>19.130818672485844</v>
      </c>
      <c r="BP71" s="2">
        <f>+AL71+SUM($AT71:AV71)+SUM($BD71:BF71)</f>
        <v>37.154468696456988</v>
      </c>
      <c r="BQ71" s="2">
        <f>+AM71+SUM($AT71:AW71)+SUM($BD71:BG71)</f>
        <v>54.143024930174249</v>
      </c>
      <c r="BR71" s="2">
        <f>+AN71+SUM($AT71:AX71)+SUM($BD71:BH71)</f>
        <v>59.203660865458772</v>
      </c>
      <c r="BS71" s="2">
        <f>+AO71+SUM($AT71:AY71)+SUM($BD71:BI71)</f>
        <v>68.662335741244249</v>
      </c>
      <c r="BT71" s="2">
        <f>+AP71+SUM($AT71:AZ71)+SUM($BD71:BJ71)</f>
        <v>75.488907636735746</v>
      </c>
      <c r="BU71" s="2">
        <f>+AQ71+SUM($AT71:BA71)+SUM($BD71:BK71)</f>
        <v>79.866811644439508</v>
      </c>
      <c r="BV71" s="2">
        <f>+AR71+SUM($AT71:BB71)+SUM($BD71:BL71)</f>
        <v>82.043328561005353</v>
      </c>
      <c r="BW71" s="2">
        <f>+AS71+SUM($AT71:BC71)+SUM($BD71:BM71)</f>
        <v>83.521659298748887</v>
      </c>
    </row>
    <row r="72" spans="1:75">
      <c r="A72" t="s">
        <v>78</v>
      </c>
      <c r="B72" t="s">
        <v>48</v>
      </c>
      <c r="C72" s="2">
        <v>918.16666666666663</v>
      </c>
      <c r="D72" s="2">
        <f>+IF('realus poreikis 2020'!$D$1=1,'realus poreikis 2020'!H84,IF('realus poreikis 2020'!$D$1=2,'realus poreikis 2020'!I84,'realus poreikis 2020'!J84))*IF($E72&gt;1,E72,1)</f>
        <v>921.16666666666663</v>
      </c>
      <c r="E72" s="9">
        <f>+'darbo kruvis'!F74</f>
        <v>1</v>
      </c>
      <c r="F72" s="2">
        <f>+$D72*'pletros poreikis'!E78*IF($E72&gt;1,$E72,1)</f>
        <v>913.89014389339479</v>
      </c>
      <c r="G72" s="2">
        <f>+$D72*'pletros poreikis'!F78*IF($E72&gt;1,$E72,1)</f>
        <v>909.21667943609191</v>
      </c>
      <c r="H72" s="2">
        <f>+$D72*'pletros poreikis'!G78*IF($E72&gt;1,$E72,1)</f>
        <v>904.55151615232444</v>
      </c>
      <c r="I72" s="2">
        <f>+$D72*'pletros poreikis'!H78*IF($E72&gt;1,$E72,1)</f>
        <v>899.89465404209227</v>
      </c>
      <c r="J72" s="2">
        <f>+$D72*'pletros poreikis'!I78*IF($E72&gt;1,$E72,1)</f>
        <v>895.24609310539506</v>
      </c>
      <c r="K72" s="2">
        <f>+$D72*'pletros poreikis'!J78*IF($E72&gt;1,$E72,1)</f>
        <v>890.60583334223304</v>
      </c>
      <c r="L72" s="2">
        <f>+$D72*'pletros poreikis'!K78*IF($E72&gt;1,$E72,1)</f>
        <v>885.97387475260621</v>
      </c>
      <c r="M72" s="2">
        <f>+$D72*'pletros poreikis'!L78*IF($E72&gt;1,$E72,1)</f>
        <v>881.35021733651467</v>
      </c>
      <c r="N72" s="2">
        <f>+$D72*'pletros poreikis'!M78*IF($E72&gt;1,$E72,1)</f>
        <v>876.73486109395833</v>
      </c>
      <c r="O72" s="2">
        <f>+$D72*'pletros poreikis'!N78*IF($E72&gt;1,$E72,1)</f>
        <v>872.12780602493706</v>
      </c>
      <c r="P72" s="2">
        <f>+SUMIFS('isejimas i pensija'!D$5:D$77,'isejimas i pensija'!$C$5:$C$77,'paklausa ir pasiula'!$B72)*IF($E72&gt;1,$E72,1)</f>
        <v>40.260981880748069</v>
      </c>
      <c r="Q72" s="2">
        <f>+SUMIFS('isejimas i pensija'!E$5:E$77,'isejimas i pensija'!$C$5:$C$77,'paklausa ir pasiula'!$B72)*IF($E72&gt;1,$E72,1)</f>
        <v>36.485616514478188</v>
      </c>
      <c r="R72" s="2">
        <f>+SUMIFS('isejimas i pensija'!F$5:F$77,'isejimas i pensija'!$C$5:$C$77,'paklausa ir pasiula'!$B72)*IF($E72&gt;1,$E72,1)</f>
        <v>33.574155390036161</v>
      </c>
      <c r="S72" s="2">
        <f>+SUMIFS('isejimas i pensija'!G$5:G$77,'isejimas i pensija'!$C$5:$C$77,'paklausa ir pasiula'!$B72)*IF($E72&gt;1,$E72,1)</f>
        <v>31.274273364635359</v>
      </c>
      <c r="T72" s="2">
        <f>+SUMIFS('isejimas i pensija'!H$5:H$77,'isejimas i pensija'!$C$5:$C$77,'paklausa ir pasiula'!$B72)*IF($E72&gt;1,$E72,1)</f>
        <v>29.279833447184725</v>
      </c>
      <c r="U72" s="2">
        <f>+SUMIFS('isejimas i pensija'!I$5:I$77,'isejimas i pensija'!$C$5:$C$77,'paklausa ir pasiula'!$B72)*IF($E72&gt;1,$E72,1)</f>
        <v>27.425697988277417</v>
      </c>
      <c r="V72" s="2">
        <f>+SUMIFS('isejimas i pensija'!J$5:J$77,'isejimas i pensija'!$C$5:$C$77,'paklausa ir pasiula'!$B72)*IF($E72&gt;1,$E72,1)</f>
        <v>26.369108163440309</v>
      </c>
      <c r="W72" s="2">
        <f>+SUMIFS('isejimas i pensija'!K$5:K$77,'isejimas i pensija'!$C$5:$C$77,'paklausa ir pasiula'!$B72)*IF($E72&gt;1,$E72,1)</f>
        <v>25.362218001944946</v>
      </c>
      <c r="X72" s="2">
        <f>+SUMIFS('isejimas i pensija'!L$5:L$77,'isejimas i pensija'!$C$5:$C$77,'paklausa ir pasiula'!$B72)*IF($E72&gt;1,$E72,1)</f>
        <v>24.302511426978025</v>
      </c>
      <c r="Y72" s="2">
        <f>+SUMIFS('isejimas i pensija'!M$5:M$77,'isejimas i pensija'!$C$5:$C$77,'paklausa ir pasiula'!$B72)*IF($E72&gt;1,$E72,1)</f>
        <v>25.127908166688329</v>
      </c>
      <c r="Z72" s="2">
        <f>+SUMIFS('isejimas is darbo'!D$5:D$77,'isejimas is darbo'!$C$5:$C$77,'paklausa ir pasiula'!$B72)*IF($E72&gt;1,$E72,1)</f>
        <v>16.375</v>
      </c>
      <c r="AA72" s="2">
        <f>+SUMIFS('isejimas is darbo'!E$5:E$77,'isejimas is darbo'!$C$5:$C$77,'paklausa ir pasiula'!$B72)*IF($E72&gt;1,$E72,1)</f>
        <v>16.375</v>
      </c>
      <c r="AB72" s="2">
        <f>+SUMIFS('isejimas is darbo'!F$5:F$77,'isejimas is darbo'!$C$5:$C$77,'paklausa ir pasiula'!$B72)*IF($E72&gt;1,$E72,1)</f>
        <v>16.375</v>
      </c>
      <c r="AC72" s="2">
        <f>+SUMIFS('isejimas is darbo'!G$5:G$77,'isejimas is darbo'!$C$5:$C$77,'paklausa ir pasiula'!$B72)*IF($E72&gt;1,$E72,1)</f>
        <v>16.375</v>
      </c>
      <c r="AD72" s="2">
        <f>+SUMIFS('isejimas is darbo'!H$5:H$77,'isejimas is darbo'!$C$5:$C$77,'paklausa ir pasiula'!$B72)*IF($E72&gt;1,$E72,1)</f>
        <v>16.375</v>
      </c>
      <c r="AE72" s="2">
        <f>+SUMIFS('isejimas is darbo'!I$5:I$77,'isejimas is darbo'!$C$5:$C$77,'paklausa ir pasiula'!$B72)*IF($E72&gt;1,$E72,1)</f>
        <v>16.375</v>
      </c>
      <c r="AF72" s="2">
        <f>+SUMIFS('isejimas is darbo'!J$5:J$77,'isejimas is darbo'!$C$5:$C$77,'paklausa ir pasiula'!$B72)*IF($E72&gt;1,$E72,1)</f>
        <v>16.375</v>
      </c>
      <c r="AG72" s="2">
        <f>+SUMIFS('isejimas is darbo'!K$5:K$77,'isejimas is darbo'!$C$5:$C$77,'paklausa ir pasiula'!$B72)*IF($E72&gt;1,$E72,1)</f>
        <v>16.375</v>
      </c>
      <c r="AH72" s="2">
        <f>+SUMIFS('isejimas is darbo'!L$5:L$77,'isejimas is darbo'!$C$5:$C$77,'paklausa ir pasiula'!$B72)*IF($E72&gt;1,$E72,1)</f>
        <v>16.375</v>
      </c>
      <c r="AI72" s="2">
        <f>+SUMIFS('isejimas is darbo'!M$5:M$77,'isejimas is darbo'!$C$5:$C$77,'paklausa ir pasiula'!$B72)*IF($E72&gt;1,$E72,1)</f>
        <v>16.375</v>
      </c>
      <c r="AJ72" s="2">
        <f>+$C72-F72-SUM($P72:P72)-SUM($Z72:Z72)</f>
        <v>-52.359459107476233</v>
      </c>
      <c r="AK72" s="2">
        <f>+$C72-G72-SUM($P72:Q72)-SUM($Z72:AA72)</f>
        <v>-100.54661116465154</v>
      </c>
      <c r="AL72" s="2">
        <f>+$C72-H72-SUM($P72:R72)-SUM($Z72:AB72)</f>
        <v>-145.83060327092022</v>
      </c>
      <c r="AM72" s="2">
        <f>+$C72-I72-SUM($P72:S72)-SUM($Z72:AC72)</f>
        <v>-188.8230145253234</v>
      </c>
      <c r="AN72" s="2">
        <f>+$C72-J72-SUM($P72:T72)-SUM($Z72:AD72)</f>
        <v>-229.82928703581092</v>
      </c>
      <c r="AO72" s="2">
        <f>+$C72-K72-SUM($P72:U72)-SUM($Z72:AE72)</f>
        <v>-268.98972526092632</v>
      </c>
      <c r="AP72" s="2">
        <f>+$C72-L72-SUM($P72:V72)-SUM($Z72:AF72)</f>
        <v>-307.10187483473976</v>
      </c>
      <c r="AQ72" s="2">
        <f>+$C72-M72-SUM($P72:W72)-SUM($Z72:AG72)</f>
        <v>-344.21543542059317</v>
      </c>
      <c r="AR72" s="2">
        <f>+$C72-N72-SUM($P72:X72)-SUM($Z72:AH72)</f>
        <v>-380.27759060501489</v>
      </c>
      <c r="AS72" s="2">
        <f>+$C72-O72-SUM($P72:Y72)-SUM($Z72:AI72)</f>
        <v>-417.17344370268194</v>
      </c>
      <c r="AT72" s="2">
        <f>(SUMIFS('nauji absolventai I pakopa'!B$75:B$82,'nauji absolventai I pakopa'!$A$75:$A$82,'paklausa ir pasiula'!$B72)+SUMIFS('nauji absolventai rezidentura'!B$641:B$706,'nauji absolventai rezidentura'!$A$641:$A$706,'paklausa ir pasiula'!$B72))*IF($E72&gt;1,$E72,1)</f>
        <v>35.160017534886052</v>
      </c>
      <c r="AU72" s="2">
        <f>(SUMIFS('nauji absolventai I pakopa'!C$75:C$82,'nauji absolventai I pakopa'!$A$75:$A$82,'paklausa ir pasiula'!$B72)+SUMIFS('nauji absolventai rezidentura'!C$641:C$706,'nauji absolventai rezidentura'!$A$641:$A$706,'paklausa ir pasiula'!$B72))*IF($E72&gt;1,$E72,1)</f>
        <v>36.554791744088696</v>
      </c>
      <c r="AV72" s="2">
        <f>(SUMIFS('nauji absolventai I pakopa'!D$75:D$82,'nauji absolventai I pakopa'!$A$75:$A$82,'paklausa ir pasiula'!$B72)+SUMIFS('nauji absolventai rezidentura'!D$641:D$706,'nauji absolventai rezidentura'!$A$641:$A$706,'paklausa ir pasiula'!$B72))*IF($E72&gt;1,$E72,1)</f>
        <v>34.123229773658188</v>
      </c>
      <c r="AW72" s="2">
        <f>(SUMIFS('nauji absolventai I pakopa'!E$75:E$82,'nauji absolventai I pakopa'!$A$75:$A$82,'paklausa ir pasiula'!$B72)+SUMIFS('nauji absolventai rezidentura'!E$641:E$706,'nauji absolventai rezidentura'!$A$641:$A$706,'paklausa ir pasiula'!$B72))*IF($E72&gt;1,$E72,1)</f>
        <v>31.761963705261394</v>
      </c>
      <c r="AX72" s="2">
        <f>(SUMIFS('nauji absolventai I pakopa'!F$75:F$82,'nauji absolventai I pakopa'!$A$75:$A$82,'paklausa ir pasiula'!$B72)+SUMIFS('nauji absolventai rezidentura'!F$641:F$706,'nauji absolventai rezidentura'!$A$641:$A$706,'paklausa ir pasiula'!$B72))*IF($E72&gt;1,$E72,1)</f>
        <v>31.98914726756577</v>
      </c>
      <c r="AY72" s="2">
        <f>(SUMIFS('nauji absolventai I pakopa'!G$75:G$82,'nauji absolventai I pakopa'!$A$75:$A$82,'paklausa ir pasiula'!$B72)+SUMIFS('nauji absolventai rezidentura'!G$641:G$706,'nauji absolventai rezidentura'!$A$641:$A$706,'paklausa ir pasiula'!$B72))*IF($E72&gt;1,$E72,1)</f>
        <v>33.304712005062356</v>
      </c>
      <c r="AZ72" s="2">
        <f>(SUMIFS('nauji absolventai I pakopa'!H$75:H$82,'nauji absolventai I pakopa'!$A$75:$A$82,'paklausa ir pasiula'!$B72)+SUMIFS('nauji absolventai rezidentura'!H$641:H$706,'nauji absolventai rezidentura'!$A$641:$A$706,'paklausa ir pasiula'!$B72))*IF($E72&gt;1,$E72,1)</f>
        <v>37.160280926886884</v>
      </c>
      <c r="BA72" s="2">
        <f>(SUMIFS('nauji absolventai I pakopa'!I$75:I$82,'nauji absolventai I pakopa'!$A$75:$A$82,'paklausa ir pasiula'!$B72)+SUMIFS('nauji absolventai rezidentura'!I$641:I$706,'nauji absolventai rezidentura'!$A$641:$A$706,'paklausa ir pasiula'!$B72))*IF($E72&gt;1,$E72,1)</f>
        <v>37.891071998267329</v>
      </c>
      <c r="BB72" s="2">
        <f>(SUMIFS('nauji absolventai I pakopa'!J$75:J$82,'nauji absolventai I pakopa'!$A$75:$A$82,'paklausa ir pasiula'!$B72)+SUMIFS('nauji absolventai rezidentura'!J$641:J$706,'nauji absolventai rezidentura'!$A$641:$A$706,'paklausa ir pasiula'!$B72))*IF($E72&gt;1,$E72,1)</f>
        <v>38.227299231095941</v>
      </c>
      <c r="BC72" s="2">
        <f>(SUMIFS('nauji absolventai I pakopa'!K$75:K$82,'nauji absolventai I pakopa'!$A$75:$A$82,'paklausa ir pasiula'!$B72)+SUMIFS('nauji absolventai rezidentura'!K$641:K$706,'nauji absolventai rezidentura'!$A$641:$A$706,'paklausa ir pasiula'!$B72))*IF($E72&gt;1,$E72,1)</f>
        <v>38.596559435177575</v>
      </c>
      <c r="BD72" s="2">
        <f>+SUMIFS('nauji (ne absol)'!C$4:C$76,'nauji (ne absol)'!$B$4:$B$76,'paklausa ir pasiula'!$B72)*IF($E72&gt;1,$E72,1)</f>
        <v>15.25</v>
      </c>
      <c r="BE72" s="2">
        <f>+SUMIFS('nauji (ne absol)'!D$4:D$76,'nauji (ne absol)'!$B$4:$B$76,'paklausa ir pasiula'!$B72)*IF($E72&gt;1,$E72,1)</f>
        <v>15.25</v>
      </c>
      <c r="BF72" s="2">
        <f>+SUMIFS('nauji (ne absol)'!E$4:E$76,'nauji (ne absol)'!$B$4:$B$76,'paklausa ir pasiula'!$B72)*IF($E72&gt;1,$E72,1)</f>
        <v>15.25</v>
      </c>
      <c r="BG72" s="2">
        <f>+SUMIFS('nauji (ne absol)'!F$4:F$76,'nauji (ne absol)'!$B$4:$B$76,'paklausa ir pasiula'!$B72)*IF($E72&gt;1,$E72,1)</f>
        <v>15.25</v>
      </c>
      <c r="BH72" s="2">
        <f>+SUMIFS('nauji (ne absol)'!G$4:G$76,'nauji (ne absol)'!$B$4:$B$76,'paklausa ir pasiula'!$B72)*IF($E72&gt;1,$E72,1)</f>
        <v>15.25</v>
      </c>
      <c r="BI72" s="2">
        <f>+SUMIFS('nauji (ne absol)'!H$4:H$76,'nauji (ne absol)'!$B$4:$B$76,'paklausa ir pasiula'!$B72)*IF($E72&gt;1,$E72,1)</f>
        <v>15.25</v>
      </c>
      <c r="BJ72" s="2">
        <f>+SUMIFS('nauji (ne absol)'!I$4:I$76,'nauji (ne absol)'!$B$4:$B$76,'paklausa ir pasiula'!$B72)*IF($E72&gt;1,$E72,1)</f>
        <v>15.25</v>
      </c>
      <c r="BK72" s="2">
        <f>+SUMIFS('nauji (ne absol)'!J$4:J$76,'nauji (ne absol)'!$B$4:$B$76,'paklausa ir pasiula'!$B72)*IF($E72&gt;1,$E72,1)</f>
        <v>15.25</v>
      </c>
      <c r="BL72" s="2">
        <f>+SUMIFS('nauji (ne absol)'!K$4:K$76,'nauji (ne absol)'!$B$4:$B$76,'paklausa ir pasiula'!$B72)*IF($E72&gt;1,$E72,1)</f>
        <v>15.25</v>
      </c>
      <c r="BM72" s="2">
        <f>+SUMIFS('nauji (ne absol)'!L$4:L$76,'nauji (ne absol)'!$B$4:$B$76,'paklausa ir pasiula'!$B72)*IF($E72&gt;1,$E72,1)</f>
        <v>15.25</v>
      </c>
      <c r="BN72" s="2">
        <f>+AJ72+SUM($AT72:AT72)+SUM($BD72:BD72)</f>
        <v>-1.9494415725901817</v>
      </c>
      <c r="BO72" s="2">
        <f>+AK72+SUM($AT72:AU72)+SUM($BD72:BE72)</f>
        <v>1.6681981143232036</v>
      </c>
      <c r="BP72" s="2">
        <f>+AL72+SUM($AT72:AV72)+SUM($BD72:BF72)</f>
        <v>5.7574357817127009</v>
      </c>
      <c r="BQ72" s="2">
        <f>+AM72+SUM($AT72:AW72)+SUM($BD72:BG72)</f>
        <v>9.7769882325709148</v>
      </c>
      <c r="BR72" s="2">
        <f>+AN72+SUM($AT72:AX72)+SUM($BD72:BH72)</f>
        <v>16.00986298964915</v>
      </c>
      <c r="BS72" s="2">
        <f>+AO72+SUM($AT72:AY72)+SUM($BD72:BI72)</f>
        <v>25.404136769596107</v>
      </c>
      <c r="BT72" s="2">
        <f>+AP72+SUM($AT72:AZ72)+SUM($BD72:BJ72)</f>
        <v>39.702268122669551</v>
      </c>
      <c r="BU72" s="2">
        <f>+AQ72+SUM($AT72:BA72)+SUM($BD72:BK72)</f>
        <v>55.72977953508348</v>
      </c>
      <c r="BV72" s="2">
        <f>+AR72+SUM($AT72:BB72)+SUM($BD72:BL72)</f>
        <v>73.144923581757666</v>
      </c>
      <c r="BW72" s="2">
        <f>+AS72+SUM($AT72:BC72)+SUM($BD72:BM72)</f>
        <v>90.09562991926822</v>
      </c>
    </row>
    <row r="73" spans="1:75">
      <c r="A73" t="s">
        <v>78</v>
      </c>
      <c r="B73" t="s">
        <v>282</v>
      </c>
      <c r="C73" s="2">
        <v>22067.166666666661</v>
      </c>
      <c r="D73" s="2">
        <f>+IF('realus poreikis 2020'!$D$1=1,'realus poreikis 2020'!H85,IF('realus poreikis 2020'!$D$1=2,'realus poreikis 2020'!I85,'realus poreikis 2020'!J85))*IF($E73&gt;1,E73,1)</f>
        <v>22112.166666666661</v>
      </c>
      <c r="E73" s="9">
        <f>+'darbo kruvis'!F75</f>
        <v>1</v>
      </c>
      <c r="F73" s="2">
        <f>+$D73*'pletros poreikis'!E79*IF($E73&gt;1,$E73,1)</f>
        <v>22449.785872473087</v>
      </c>
      <c r="G73" s="2">
        <f>+$D73*'pletros poreikis'!F79*IF($E73&gt;1,$E73,1)</f>
        <v>22507.584268344635</v>
      </c>
      <c r="H73" s="2">
        <f>+$D73*'pletros poreikis'!G79*IF($E73&gt;1,$E73,1)</f>
        <v>22565.19182666011</v>
      </c>
      <c r="I73" s="2">
        <f>+$D73*'pletros poreikis'!H79*IF($E73&gt;1,$E73,1)</f>
        <v>22622.608547419513</v>
      </c>
      <c r="J73" s="2">
        <f>+$D73*'pletros poreikis'!I79*IF($E73&gt;1,$E73,1)</f>
        <v>22679.834430622835</v>
      </c>
      <c r="K73" s="2">
        <f>+$D73*'pletros poreikis'!J79*IF($E73&gt;1,$E73,1)</f>
        <v>22736.869476270087</v>
      </c>
      <c r="L73" s="2">
        <f>+$D73*'pletros poreikis'!K79*IF($E73&gt;1,$E73,1)</f>
        <v>22793.713684361264</v>
      </c>
      <c r="M73" s="2">
        <f>+$D73*'pletros poreikis'!L79*IF($E73&gt;1,$E73,1)</f>
        <v>22850.367054896375</v>
      </c>
      <c r="N73" s="2">
        <f>+$D73*'pletros poreikis'!M79*IF($E73&gt;1,$E73,1)</f>
        <v>22906.829587875407</v>
      </c>
      <c r="O73" s="2">
        <f>+$D73*'pletros poreikis'!N79*IF($E73&gt;1,$E73,1)</f>
        <v>22963.101283298365</v>
      </c>
      <c r="P73" s="2">
        <f>+SUMIFS('isejimas i pensija'!D$5:D$77,'isejimas i pensija'!$C$5:$C$77,'paklausa ir pasiula'!$B73)*IF($E73&gt;1,$E73,1)</f>
        <v>734.15127070668859</v>
      </c>
      <c r="Q73" s="2">
        <f>+SUMIFS('isejimas i pensija'!E$5:E$77,'isejimas i pensija'!$C$5:$C$77,'paklausa ir pasiula'!$B73)*IF($E73&gt;1,$E73,1)</f>
        <v>760.96114520196124</v>
      </c>
      <c r="R73" s="2">
        <f>+SUMIFS('isejimas i pensija'!F$5:F$77,'isejimas i pensija'!$C$5:$C$77,'paklausa ir pasiula'!$B73)*IF($E73&gt;1,$E73,1)</f>
        <v>779.4842050583153</v>
      </c>
      <c r="S73" s="2">
        <f>+SUMIFS('isejimas i pensija'!G$5:G$77,'isejimas i pensija'!$C$5:$C$77,'paklausa ir pasiula'!$B73)*IF($E73&gt;1,$E73,1)</f>
        <v>799.71661696447541</v>
      </c>
      <c r="T73" s="2">
        <f>+SUMIFS('isejimas i pensija'!H$5:H$77,'isejimas i pensija'!$C$5:$C$77,'paklausa ir pasiula'!$B73)*IF($E73&gt;1,$E73,1)</f>
        <v>816.37082161444698</v>
      </c>
      <c r="U73" s="2">
        <f>+SUMIFS('isejimas i pensija'!I$5:I$77,'isejimas i pensija'!$C$5:$C$77,'paklausa ir pasiula'!$B73)*IF($E73&gt;1,$E73,1)</f>
        <v>827.46922686811365</v>
      </c>
      <c r="V73" s="2">
        <f>+SUMIFS('isejimas i pensija'!J$5:J$77,'isejimas i pensija'!$C$5:$C$77,'paklausa ir pasiula'!$B73)*IF($E73&gt;1,$E73,1)</f>
        <v>840.35020394824551</v>
      </c>
      <c r="W73" s="2">
        <f>+SUMIFS('isejimas i pensija'!K$5:K$77,'isejimas i pensija'!$C$5:$C$77,'paklausa ir pasiula'!$B73)*IF($E73&gt;1,$E73,1)</f>
        <v>853.86017087845153</v>
      </c>
      <c r="X73" s="2">
        <f>+SUMIFS('isejimas i pensija'!L$5:L$77,'isejimas i pensija'!$C$5:$C$77,'paklausa ir pasiula'!$B73)*IF($E73&gt;1,$E73,1)</f>
        <v>869.43592255648741</v>
      </c>
      <c r="Y73" s="2">
        <f>+SUMIFS('isejimas i pensija'!M$5:M$77,'isejimas i pensija'!$C$5:$C$77,'paklausa ir pasiula'!$B73)*IF($E73&gt;1,$E73,1)</f>
        <v>877.82481627790048</v>
      </c>
      <c r="Z73" s="2">
        <f>+SUMIFS('isejimas is darbo'!D$5:D$77,'isejimas is darbo'!$C$5:$C$77,'paklausa ir pasiula'!$B73)*IF($E73&gt;1,$E73,1)</f>
        <v>527.25</v>
      </c>
      <c r="AA73" s="2">
        <f>+SUMIFS('isejimas is darbo'!E$5:E$77,'isejimas is darbo'!$C$5:$C$77,'paklausa ir pasiula'!$B73)*IF($E73&gt;1,$E73,1)</f>
        <v>527.25</v>
      </c>
      <c r="AB73" s="2">
        <f>+SUMIFS('isejimas is darbo'!F$5:F$77,'isejimas is darbo'!$C$5:$C$77,'paklausa ir pasiula'!$B73)*IF($E73&gt;1,$E73,1)</f>
        <v>527.25</v>
      </c>
      <c r="AC73" s="2">
        <f>+SUMIFS('isejimas is darbo'!G$5:G$77,'isejimas is darbo'!$C$5:$C$77,'paklausa ir pasiula'!$B73)*IF($E73&gt;1,$E73,1)</f>
        <v>527.25</v>
      </c>
      <c r="AD73" s="2">
        <f>+SUMIFS('isejimas is darbo'!H$5:H$77,'isejimas is darbo'!$C$5:$C$77,'paklausa ir pasiula'!$B73)*IF($E73&gt;1,$E73,1)</f>
        <v>527.25</v>
      </c>
      <c r="AE73" s="2">
        <f>+SUMIFS('isejimas is darbo'!I$5:I$77,'isejimas is darbo'!$C$5:$C$77,'paklausa ir pasiula'!$B73)*IF($E73&gt;1,$E73,1)</f>
        <v>527.25</v>
      </c>
      <c r="AF73" s="2">
        <f>+SUMIFS('isejimas is darbo'!J$5:J$77,'isejimas is darbo'!$C$5:$C$77,'paklausa ir pasiula'!$B73)*IF($E73&gt;1,$E73,1)</f>
        <v>527.25</v>
      </c>
      <c r="AG73" s="2">
        <f>+SUMIFS('isejimas is darbo'!K$5:K$77,'isejimas is darbo'!$C$5:$C$77,'paklausa ir pasiula'!$B73)*IF($E73&gt;1,$E73,1)</f>
        <v>527.25</v>
      </c>
      <c r="AH73" s="2">
        <f>+SUMIFS('isejimas is darbo'!L$5:L$77,'isejimas is darbo'!$C$5:$C$77,'paklausa ir pasiula'!$B73)*IF($E73&gt;1,$E73,1)</f>
        <v>527.25</v>
      </c>
      <c r="AI73" s="2">
        <f>+SUMIFS('isejimas is darbo'!M$5:M$77,'isejimas is darbo'!$C$5:$C$77,'paklausa ir pasiula'!$B73)*IF($E73&gt;1,$E73,1)</f>
        <v>527.25</v>
      </c>
      <c r="AJ73" s="2">
        <f>+$C73-F73-SUM($P73:P73)-SUM($Z73:Z73)</f>
        <v>-1644.0204765131148</v>
      </c>
      <c r="AK73" s="2">
        <f>+$C73-G73-SUM($P73:Q73)-SUM($Z73:AA73)</f>
        <v>-2990.0300175866246</v>
      </c>
      <c r="AL73" s="2">
        <f>+$C73-H73-SUM($P73:R73)-SUM($Z73:AB73)</f>
        <v>-4354.3717809604141</v>
      </c>
      <c r="AM73" s="2">
        <f>+$C73-I73-SUM($P73:S73)-SUM($Z73:AC73)</f>
        <v>-5738.7551186842929</v>
      </c>
      <c r="AN73" s="2">
        <f>+$C73-J73-SUM($P73:T73)-SUM($Z73:AD73)</f>
        <v>-7139.601823502062</v>
      </c>
      <c r="AO73" s="2">
        <f>+$C73-K73-SUM($P73:U73)-SUM($Z73:AE73)</f>
        <v>-8551.3560960174273</v>
      </c>
      <c r="AP73" s="2">
        <f>+$C73-L73-SUM($P73:V73)-SUM($Z73:AF73)</f>
        <v>-9975.800508056851</v>
      </c>
      <c r="AQ73" s="2">
        <f>+$C73-M73-SUM($P73:W73)-SUM($Z73:AG73)</f>
        <v>-11413.564049470413</v>
      </c>
      <c r="AR73" s="2">
        <f>+$C73-N73-SUM($P73:X73)-SUM($Z73:AH73)</f>
        <v>-12866.712505005933</v>
      </c>
      <c r="AS73" s="2">
        <f>+$C73-O73-SUM($P73:Y73)-SUM($Z73:AI73)</f>
        <v>-14328.059016706791</v>
      </c>
      <c r="AT73" s="2">
        <f>(SUMIFS('nauji absolventai I pakopa'!B$75:B$82,'nauji absolventai I pakopa'!$A$75:$A$82,'paklausa ir pasiula'!$B73)+SUMIFS('nauji absolventai rezidentura'!B$641:B$706,'nauji absolventai rezidentura'!$A$641:$A$706,'paklausa ir pasiula'!$B73))*IF($E73&gt;1,$E73,1)</f>
        <v>395.18727783631135</v>
      </c>
      <c r="AU73" s="2">
        <f>(SUMIFS('nauji absolventai I pakopa'!C$75:C$82,'nauji absolventai I pakopa'!$A$75:$A$82,'paklausa ir pasiula'!$B73)+SUMIFS('nauji absolventai rezidentura'!C$641:C$706,'nauji absolventai rezidentura'!$A$641:$A$706,'paklausa ir pasiula'!$B73))*IF($E73&gt;1,$E73,1)</f>
        <v>396.02239112368795</v>
      </c>
      <c r="AV73" s="2">
        <f>(SUMIFS('nauji absolventai I pakopa'!D$75:D$82,'nauji absolventai I pakopa'!$A$75:$A$82,'paklausa ir pasiula'!$B73)+SUMIFS('nauji absolventai rezidentura'!D$641:D$706,'nauji absolventai rezidentura'!$A$641:$A$706,'paklausa ir pasiula'!$B73))*IF($E73&gt;1,$E73,1)</f>
        <v>450.58530425135643</v>
      </c>
      <c r="AW73" s="2">
        <f>(SUMIFS('nauji absolventai I pakopa'!E$75:E$82,'nauji absolventai I pakopa'!$A$75:$A$82,'paklausa ir pasiula'!$B73)+SUMIFS('nauji absolventai rezidentura'!E$641:E$706,'nauji absolventai rezidentura'!$A$641:$A$706,'paklausa ir pasiula'!$B73))*IF($E73&gt;1,$E73,1)</f>
        <v>433.02112307336233</v>
      </c>
      <c r="AX73" s="2">
        <f>(SUMIFS('nauji absolventai I pakopa'!F$75:F$82,'nauji absolventai I pakopa'!$A$75:$A$82,'paklausa ir pasiula'!$B73)+SUMIFS('nauji absolventai rezidentura'!F$641:F$706,'nauji absolventai rezidentura'!$A$641:$A$706,'paklausa ir pasiula'!$B73))*IF($E73&gt;1,$E73,1)</f>
        <v>477.01103328823916</v>
      </c>
      <c r="AY73" s="2">
        <f>(SUMIFS('nauji absolventai I pakopa'!G$75:G$82,'nauji absolventai I pakopa'!$A$75:$A$82,'paklausa ir pasiula'!$B73)+SUMIFS('nauji absolventai rezidentura'!G$641:G$706,'nauji absolventai rezidentura'!$A$641:$A$706,'paklausa ir pasiula'!$B73))*IF($E73&gt;1,$E73,1)</f>
        <v>448.95954161482825</v>
      </c>
      <c r="AZ73" s="2">
        <f>(SUMIFS('nauji absolventai I pakopa'!H$75:H$82,'nauji absolventai I pakopa'!$A$75:$A$82,'paklausa ir pasiula'!$B73)+SUMIFS('nauji absolventai rezidentura'!H$641:H$706,'nauji absolventai rezidentura'!$A$641:$A$706,'paklausa ir pasiula'!$B73))*IF($E73&gt;1,$E73,1)</f>
        <v>482.22152186267459</v>
      </c>
      <c r="BA73" s="2">
        <f>(SUMIFS('nauji absolventai I pakopa'!I$75:I$82,'nauji absolventai I pakopa'!$A$75:$A$82,'paklausa ir pasiula'!$B73)+SUMIFS('nauji absolventai rezidentura'!I$641:I$706,'nauji absolventai rezidentura'!$A$641:$A$706,'paklausa ir pasiula'!$B73))*IF($E73&gt;1,$E73,1)</f>
        <v>485.72170686702952</v>
      </c>
      <c r="BB73" s="2">
        <f>(SUMIFS('nauji absolventai I pakopa'!J$75:J$82,'nauji absolventai I pakopa'!$A$75:$A$82,'paklausa ir pasiula'!$B73)+SUMIFS('nauji absolventai rezidentura'!J$641:J$706,'nauji absolventai rezidentura'!$A$641:$A$706,'paklausa ir pasiula'!$B73))*IF($E73&gt;1,$E73,1)</f>
        <v>487.41378978281023</v>
      </c>
      <c r="BC73" s="2">
        <f>(SUMIFS('nauji absolventai I pakopa'!K$75:K$82,'nauji absolventai I pakopa'!$A$75:$A$82,'paklausa ir pasiula'!$B73)+SUMIFS('nauji absolventai rezidentura'!K$641:K$706,'nauji absolventai rezidentura'!$A$641:$A$706,'paklausa ir pasiula'!$B73))*IF($E73&gt;1,$E73,1)</f>
        <v>488.58832343675647</v>
      </c>
      <c r="BD73" s="2">
        <f>+SUMIFS('nauji (ne absol)'!C$4:C$76,'nauji (ne absol)'!$B$4:$B$76,'paklausa ir pasiula'!$B73)*IF($E73&gt;1,$E73,1)</f>
        <v>507.8055555555556</v>
      </c>
      <c r="BE73" s="2">
        <f>+SUMIFS('nauji (ne absol)'!D$4:D$76,'nauji (ne absol)'!$B$4:$B$76,'paklausa ir pasiula'!$B73)*IF($E73&gt;1,$E73,1)</f>
        <v>507.8055555555556</v>
      </c>
      <c r="BF73" s="2">
        <f>+SUMIFS('nauji (ne absol)'!E$4:E$76,'nauji (ne absol)'!$B$4:$B$76,'paklausa ir pasiula'!$B73)*IF($E73&gt;1,$E73,1)</f>
        <v>507.8055555555556</v>
      </c>
      <c r="BG73" s="2">
        <f>+SUMIFS('nauji (ne absol)'!F$4:F$76,'nauji (ne absol)'!$B$4:$B$76,'paklausa ir pasiula'!$B73)*IF($E73&gt;1,$E73,1)</f>
        <v>507.8055555555556</v>
      </c>
      <c r="BH73" s="2">
        <f>+SUMIFS('nauji (ne absol)'!G$4:G$76,'nauji (ne absol)'!$B$4:$B$76,'paklausa ir pasiula'!$B73)*IF($E73&gt;1,$E73,1)</f>
        <v>507.8055555555556</v>
      </c>
      <c r="BI73" s="2">
        <f>+SUMIFS('nauji (ne absol)'!H$4:H$76,'nauji (ne absol)'!$B$4:$B$76,'paklausa ir pasiula'!$B73)*IF($E73&gt;1,$E73,1)</f>
        <v>507.8055555555556</v>
      </c>
      <c r="BJ73" s="2">
        <f>+SUMIFS('nauji (ne absol)'!I$4:I$76,'nauji (ne absol)'!$B$4:$B$76,'paklausa ir pasiula'!$B73)*IF($E73&gt;1,$E73,1)</f>
        <v>507.8055555555556</v>
      </c>
      <c r="BK73" s="2">
        <f>+SUMIFS('nauji (ne absol)'!J$4:J$76,'nauji (ne absol)'!$B$4:$B$76,'paklausa ir pasiula'!$B73)*IF($E73&gt;1,$E73,1)</f>
        <v>507.8055555555556</v>
      </c>
      <c r="BL73" s="2">
        <f>+SUMIFS('nauji (ne absol)'!K$4:K$76,'nauji (ne absol)'!$B$4:$B$76,'paklausa ir pasiula'!$B73)*IF($E73&gt;1,$E73,1)</f>
        <v>507.8055555555556</v>
      </c>
      <c r="BM73" s="2">
        <f>+SUMIFS('nauji (ne absol)'!L$4:L$76,'nauji (ne absol)'!$B$4:$B$76,'paklausa ir pasiula'!$B73)*IF($E73&gt;1,$E73,1)</f>
        <v>507.8055555555556</v>
      </c>
      <c r="BN73" s="2">
        <f>+AJ73+SUM($AT73:AT73)+SUM($BD73:BD73)</f>
        <v>-741.02764312124782</v>
      </c>
      <c r="BO73" s="2">
        <f>+AK73+SUM($AT73:AU73)+SUM($BD73:BE73)</f>
        <v>-1183.2092375155139</v>
      </c>
      <c r="BP73" s="2">
        <f>+AL73+SUM($AT73:AV73)+SUM($BD73:BF73)</f>
        <v>-1589.1601410823916</v>
      </c>
      <c r="BQ73" s="2">
        <f>+AM73+SUM($AT73:AW73)+SUM($BD73:BG73)</f>
        <v>-2032.7168001773528</v>
      </c>
      <c r="BR73" s="2">
        <f>+AN73+SUM($AT73:AX73)+SUM($BD73:BH73)</f>
        <v>-2448.7469161513268</v>
      </c>
      <c r="BS73" s="2">
        <f>+AO73+SUM($AT73:AY73)+SUM($BD73:BI73)</f>
        <v>-2903.7360914963087</v>
      </c>
      <c r="BT73" s="2">
        <f>+AP73+SUM($AT73:AZ73)+SUM($BD73:BJ73)</f>
        <v>-3338.1534261175016</v>
      </c>
      <c r="BU73" s="2">
        <f>+AQ73+SUM($AT73:BA73)+SUM($BD73:BK73)</f>
        <v>-3782.3897051084782</v>
      </c>
      <c r="BV73" s="2">
        <f>+AR73+SUM($AT73:BB73)+SUM($BD73:BL73)</f>
        <v>-4240.3188153056326</v>
      </c>
      <c r="BW73" s="2">
        <f>+AS73+SUM($AT73:BC73)+SUM($BD73:BM73)</f>
        <v>-4705.2714480141794</v>
      </c>
    </row>
    <row r="74" spans="1:75" s="1" customFormat="1">
      <c r="A74" s="1" t="s">
        <v>76</v>
      </c>
      <c r="B74" s="1" t="s">
        <v>74</v>
      </c>
      <c r="C74" s="4">
        <f>+SUM(C2:C73)</f>
        <v>41919</v>
      </c>
      <c r="D74" s="4">
        <f>+SUM(D2:D73)</f>
        <v>42382</v>
      </c>
      <c r="E74" s="4"/>
      <c r="F74" s="4">
        <f t="shared" ref="F74:AK74" si="0">+SUM(F2:F73)</f>
        <v>42646.583580954735</v>
      </c>
      <c r="G74" s="4">
        <f t="shared" si="0"/>
        <v>42770.610457730945</v>
      </c>
      <c r="H74" s="4">
        <f t="shared" si="0"/>
        <v>42892.918868815359</v>
      </c>
      <c r="I74" s="4">
        <f t="shared" si="0"/>
        <v>43013.508814207991</v>
      </c>
      <c r="J74" s="4">
        <f t="shared" si="0"/>
        <v>43132.38029390882</v>
      </c>
      <c r="K74" s="4">
        <f t="shared" si="0"/>
        <v>43249.533307917853</v>
      </c>
      <c r="L74" s="4">
        <f t="shared" si="0"/>
        <v>43364.967856235104</v>
      </c>
      <c r="M74" s="4">
        <f t="shared" si="0"/>
        <v>43478.683938860573</v>
      </c>
      <c r="N74" s="4">
        <f t="shared" si="0"/>
        <v>43590.681555794246</v>
      </c>
      <c r="O74" s="4">
        <f t="shared" si="0"/>
        <v>43700.960707036138</v>
      </c>
      <c r="P74" s="4">
        <f t="shared" si="0"/>
        <v>1190.9854078879291</v>
      </c>
      <c r="Q74" s="4">
        <f t="shared" si="0"/>
        <v>1240.0829692706136</v>
      </c>
      <c r="R74" s="4">
        <f t="shared" si="0"/>
        <v>1261.2367125083038</v>
      </c>
      <c r="S74" s="4">
        <f t="shared" si="0"/>
        <v>1285.1896770784231</v>
      </c>
      <c r="T74" s="4">
        <f t="shared" si="0"/>
        <v>1303.7616031492121</v>
      </c>
      <c r="U74" s="4">
        <f t="shared" si="0"/>
        <v>1307.1953738192526</v>
      </c>
      <c r="V74" s="4">
        <f t="shared" si="0"/>
        <v>1326.490167195589</v>
      </c>
      <c r="W74" s="4">
        <f t="shared" si="0"/>
        <v>1338.5304211959651</v>
      </c>
      <c r="X74" s="4">
        <f t="shared" si="0"/>
        <v>1356.6693267559078</v>
      </c>
      <c r="Y74" s="4">
        <f t="shared" si="0"/>
        <v>1369.0257401595466</v>
      </c>
      <c r="Z74" s="4">
        <f t="shared" si="0"/>
        <v>961.27083333333337</v>
      </c>
      <c r="AA74" s="4">
        <f t="shared" si="0"/>
        <v>961.27083333333337</v>
      </c>
      <c r="AB74" s="4">
        <f t="shared" si="0"/>
        <v>961.27083333333337</v>
      </c>
      <c r="AC74" s="4">
        <f t="shared" si="0"/>
        <v>961.27083333333337</v>
      </c>
      <c r="AD74" s="4">
        <f t="shared" si="0"/>
        <v>961.27083333333337</v>
      </c>
      <c r="AE74" s="4">
        <f t="shared" si="0"/>
        <v>961.27083333333337</v>
      </c>
      <c r="AF74" s="4">
        <f t="shared" si="0"/>
        <v>961.27083333333337</v>
      </c>
      <c r="AG74" s="4">
        <f t="shared" si="0"/>
        <v>961.27083333333337</v>
      </c>
      <c r="AH74" s="4">
        <f t="shared" si="0"/>
        <v>961.27083333333337</v>
      </c>
      <c r="AI74" s="4">
        <f t="shared" si="0"/>
        <v>961.27083333333337</v>
      </c>
      <c r="AJ74" s="4">
        <f t="shared" si="0"/>
        <v>-2907.4103534039377</v>
      </c>
      <c r="AK74" s="4">
        <f t="shared" si="0"/>
        <v>-5226.8497095615639</v>
      </c>
      <c r="AL74" s="4">
        <f t="shared" ref="AL74:BQ74" si="1">+SUM(AL2:AL73)</f>
        <v>-7566.0260511362849</v>
      </c>
      <c r="AM74" s="4">
        <f t="shared" si="1"/>
        <v>-9927.7385994605283</v>
      </c>
      <c r="AN74" s="4">
        <f t="shared" si="1"/>
        <v>-12306.606316034953</v>
      </c>
      <c r="AO74" s="4">
        <f t="shared" si="1"/>
        <v>-14687.491045458828</v>
      </c>
      <c r="AP74" s="4">
        <f t="shared" si="1"/>
        <v>-17086.25381043844</v>
      </c>
      <c r="AQ74" s="4">
        <f t="shared" si="1"/>
        <v>-19495.640071597842</v>
      </c>
      <c r="AR74" s="4">
        <f t="shared" si="1"/>
        <v>-21921.748480496572</v>
      </c>
      <c r="AS74" s="4">
        <f t="shared" si="1"/>
        <v>-24358.796544978351</v>
      </c>
      <c r="AT74" s="4">
        <f t="shared" si="1"/>
        <v>1114.8105360865998</v>
      </c>
      <c r="AU74" s="4">
        <f t="shared" si="1"/>
        <v>1114.3386615292825</v>
      </c>
      <c r="AV74" s="4">
        <f t="shared" si="1"/>
        <v>1156.783669569666</v>
      </c>
      <c r="AW74" s="4">
        <f t="shared" si="1"/>
        <v>1150.3723465761193</v>
      </c>
      <c r="AX74" s="4">
        <f t="shared" si="1"/>
        <v>1181.0291810490598</v>
      </c>
      <c r="AY74" s="4">
        <f t="shared" si="1"/>
        <v>1142.360457336051</v>
      </c>
      <c r="AZ74" s="4">
        <f t="shared" si="1"/>
        <v>1192.7126769250206</v>
      </c>
      <c r="BA74" s="4">
        <f t="shared" si="1"/>
        <v>1197.7864682966292</v>
      </c>
      <c r="BB74" s="4">
        <f t="shared" si="1"/>
        <v>1198.747298046934</v>
      </c>
      <c r="BC74" s="4">
        <f t="shared" si="1"/>
        <v>1201.3011849363388</v>
      </c>
      <c r="BD74" s="4">
        <f t="shared" si="1"/>
        <v>944.38888888888891</v>
      </c>
      <c r="BE74" s="4">
        <f t="shared" si="1"/>
        <v>944.38888888888891</v>
      </c>
      <c r="BF74" s="4">
        <f t="shared" si="1"/>
        <v>944.38888888888891</v>
      </c>
      <c r="BG74" s="4">
        <f t="shared" si="1"/>
        <v>944.38888888888891</v>
      </c>
      <c r="BH74" s="4">
        <f t="shared" si="1"/>
        <v>944.38888888888891</v>
      </c>
      <c r="BI74" s="4">
        <f t="shared" si="1"/>
        <v>944.38888888888891</v>
      </c>
      <c r="BJ74" s="4">
        <f t="shared" si="1"/>
        <v>944.38888888888891</v>
      </c>
      <c r="BK74" s="4">
        <f t="shared" si="1"/>
        <v>944.38888888888891</v>
      </c>
      <c r="BL74" s="4">
        <f t="shared" si="1"/>
        <v>944.38888888888891</v>
      </c>
      <c r="BM74" s="4">
        <f t="shared" si="1"/>
        <v>944.38888888888891</v>
      </c>
      <c r="BN74" s="4">
        <f t="shared" si="1"/>
        <v>-848.21092842844905</v>
      </c>
      <c r="BO74" s="4">
        <f t="shared" si="1"/>
        <v>-1108.9227341679032</v>
      </c>
      <c r="BP74" s="4">
        <f t="shared" si="1"/>
        <v>-1346.9265172840685</v>
      </c>
      <c r="BQ74" s="4">
        <f t="shared" si="1"/>
        <v>-1613.8778301433049</v>
      </c>
      <c r="BR74" s="4">
        <f t="shared" ref="BR74:BW74" si="2">+SUM(BR2:BR73)</f>
        <v>-1867.3274767797814</v>
      </c>
      <c r="BS74" s="4">
        <f t="shared" si="2"/>
        <v>-2161.4628599787156</v>
      </c>
      <c r="BT74" s="4">
        <f t="shared" si="2"/>
        <v>-2423.1240591444202</v>
      </c>
      <c r="BU74" s="4">
        <f t="shared" si="2"/>
        <v>-2690.3349631182987</v>
      </c>
      <c r="BV74" s="4">
        <f t="shared" si="2"/>
        <v>-2973.3071850812121</v>
      </c>
      <c r="BW74" s="4">
        <f t="shared" si="2"/>
        <v>-3264.665175737764</v>
      </c>
    </row>
  </sheetData>
  <autoFilter ref="A1:BW74"/>
  <phoneticPr fontId="1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7"/>
  </sheetPr>
  <dimension ref="A1:T77"/>
  <sheetViews>
    <sheetView workbookViewId="0">
      <pane xSplit="2" ySplit="2" topLeftCell="C3" activePane="bottomRight" state="frozen"/>
      <selection pane="topRight" activeCell="C1" sqref="C1"/>
      <selection pane="bottomLeft" activeCell="A3" sqref="A3"/>
      <selection pane="bottomRight" activeCell="M3" sqref="M3:T8"/>
    </sheetView>
  </sheetViews>
  <sheetFormatPr defaultRowHeight="15"/>
  <cols>
    <col min="1" max="1" width="13.5703125" customWidth="1"/>
    <col min="2" max="2" width="30" customWidth="1"/>
  </cols>
  <sheetData>
    <row r="1" spans="1:20">
      <c r="A1" s="1" t="s">
        <v>160</v>
      </c>
      <c r="C1" s="107" t="s">
        <v>161</v>
      </c>
      <c r="D1" s="107"/>
      <c r="E1" s="107"/>
      <c r="F1" s="107"/>
      <c r="G1" s="107"/>
      <c r="H1" s="107"/>
      <c r="I1" s="107"/>
      <c r="J1" s="107"/>
      <c r="K1" s="108" t="s">
        <v>162</v>
      </c>
      <c r="L1" s="108"/>
      <c r="M1" s="108"/>
      <c r="N1" s="108"/>
      <c r="O1" s="108"/>
      <c r="P1" s="108"/>
      <c r="Q1" s="108"/>
      <c r="R1" s="108"/>
      <c r="S1" s="108"/>
      <c r="T1" s="108"/>
    </row>
    <row r="2" spans="1:20">
      <c r="A2" s="1" t="s">
        <v>176</v>
      </c>
      <c r="C2" s="1">
        <v>2011</v>
      </c>
      <c r="D2" s="1">
        <v>2012</v>
      </c>
      <c r="E2" s="1">
        <v>2013</v>
      </c>
      <c r="F2" s="1">
        <v>2014</v>
      </c>
      <c r="G2" s="1">
        <v>2015</v>
      </c>
      <c r="H2" s="1">
        <v>2016</v>
      </c>
      <c r="I2" s="1">
        <v>2017</v>
      </c>
      <c r="J2" s="1">
        <v>2018</v>
      </c>
      <c r="K2" s="1">
        <v>2019</v>
      </c>
      <c r="L2" s="1">
        <v>2020</v>
      </c>
      <c r="M2" s="1">
        <v>2021</v>
      </c>
      <c r="N2" s="1">
        <v>2022</v>
      </c>
      <c r="O2" s="1">
        <v>2023</v>
      </c>
      <c r="P2" s="1">
        <v>2024</v>
      </c>
      <c r="Q2" s="1">
        <v>2025</v>
      </c>
      <c r="R2" s="1">
        <v>2026</v>
      </c>
      <c r="S2" s="1">
        <v>2027</v>
      </c>
      <c r="T2" s="1">
        <v>2028</v>
      </c>
    </row>
    <row r="3" spans="1:20">
      <c r="A3" s="109" t="s">
        <v>159</v>
      </c>
      <c r="B3" t="s">
        <v>48</v>
      </c>
      <c r="C3">
        <v>48</v>
      </c>
      <c r="D3">
        <v>49</v>
      </c>
      <c r="E3">
        <v>62</v>
      </c>
      <c r="F3">
        <v>57</v>
      </c>
      <c r="G3">
        <v>60</v>
      </c>
      <c r="H3">
        <v>51</v>
      </c>
      <c r="I3">
        <v>47</v>
      </c>
      <c r="J3">
        <v>48</v>
      </c>
      <c r="K3">
        <v>52</v>
      </c>
      <c r="L3">
        <v>61</v>
      </c>
      <c r="M3" s="23">
        <v>61</v>
      </c>
      <c r="N3" s="23">
        <v>61</v>
      </c>
      <c r="O3" s="23">
        <v>61</v>
      </c>
      <c r="P3" s="23">
        <v>61</v>
      </c>
      <c r="Q3" s="23">
        <v>61</v>
      </c>
      <c r="R3" s="23">
        <v>61</v>
      </c>
      <c r="S3" s="23">
        <v>61</v>
      </c>
      <c r="T3" s="23">
        <v>61</v>
      </c>
    </row>
    <row r="4" spans="1:20">
      <c r="A4" s="109"/>
      <c r="B4" t="s">
        <v>57</v>
      </c>
      <c r="C4">
        <v>593</v>
      </c>
      <c r="D4">
        <v>648</v>
      </c>
      <c r="E4">
        <v>703</v>
      </c>
      <c r="F4">
        <v>714</v>
      </c>
      <c r="G4">
        <v>692</v>
      </c>
      <c r="H4">
        <v>821</v>
      </c>
      <c r="I4">
        <v>758</v>
      </c>
      <c r="J4">
        <v>867</v>
      </c>
      <c r="K4">
        <v>779</v>
      </c>
      <c r="L4">
        <v>864</v>
      </c>
      <c r="M4" s="23">
        <v>864</v>
      </c>
      <c r="N4" s="23">
        <v>864</v>
      </c>
      <c r="O4" s="23">
        <v>864</v>
      </c>
      <c r="P4" s="23">
        <v>864</v>
      </c>
      <c r="Q4" s="23">
        <v>864</v>
      </c>
      <c r="R4" s="23">
        <v>864</v>
      </c>
      <c r="S4" s="23">
        <v>864</v>
      </c>
      <c r="T4" s="23">
        <v>864</v>
      </c>
    </row>
    <row r="5" spans="1:20">
      <c r="B5" t="s">
        <v>69</v>
      </c>
      <c r="C5">
        <v>176</v>
      </c>
      <c r="D5">
        <v>174</v>
      </c>
      <c r="E5">
        <v>156</v>
      </c>
      <c r="F5">
        <v>178</v>
      </c>
      <c r="G5">
        <v>202</v>
      </c>
      <c r="H5">
        <v>162</v>
      </c>
      <c r="I5">
        <v>151</v>
      </c>
      <c r="J5">
        <v>133</v>
      </c>
      <c r="K5">
        <v>129</v>
      </c>
      <c r="L5">
        <v>124</v>
      </c>
      <c r="M5" s="23">
        <v>124</v>
      </c>
      <c r="N5" s="23">
        <v>124</v>
      </c>
      <c r="O5" s="23">
        <v>124</v>
      </c>
      <c r="P5" s="23">
        <v>124</v>
      </c>
      <c r="Q5" s="23">
        <v>124</v>
      </c>
      <c r="R5" s="23">
        <v>124</v>
      </c>
      <c r="S5" s="23">
        <v>124</v>
      </c>
      <c r="T5" s="23">
        <v>124</v>
      </c>
    </row>
    <row r="6" spans="1:20">
      <c r="B6" t="s">
        <v>61</v>
      </c>
      <c r="C6">
        <v>70</v>
      </c>
      <c r="D6">
        <v>73</v>
      </c>
      <c r="E6">
        <v>61</v>
      </c>
      <c r="F6">
        <v>58</v>
      </c>
      <c r="G6">
        <v>54</v>
      </c>
      <c r="H6">
        <v>48</v>
      </c>
      <c r="I6">
        <v>48</v>
      </c>
      <c r="J6">
        <v>43</v>
      </c>
      <c r="K6">
        <v>41</v>
      </c>
      <c r="L6">
        <v>39</v>
      </c>
      <c r="M6" s="23">
        <v>39</v>
      </c>
      <c r="N6" s="23">
        <v>39</v>
      </c>
      <c r="O6" s="23">
        <v>39</v>
      </c>
      <c r="P6" s="23">
        <v>39</v>
      </c>
      <c r="Q6" s="23">
        <v>39</v>
      </c>
      <c r="R6" s="23">
        <v>39</v>
      </c>
      <c r="S6" s="23">
        <v>39</v>
      </c>
      <c r="T6" s="23">
        <v>39</v>
      </c>
    </row>
    <row r="7" spans="1:20">
      <c r="B7" t="s">
        <v>65</v>
      </c>
      <c r="C7">
        <v>69</v>
      </c>
      <c r="D7">
        <v>70</v>
      </c>
      <c r="E7">
        <v>74</v>
      </c>
      <c r="F7">
        <v>76</v>
      </c>
      <c r="G7">
        <v>76</v>
      </c>
      <c r="H7">
        <v>82</v>
      </c>
      <c r="I7">
        <v>78</v>
      </c>
      <c r="J7">
        <v>81</v>
      </c>
      <c r="K7">
        <v>57</v>
      </c>
      <c r="L7">
        <v>76</v>
      </c>
      <c r="M7" s="23">
        <v>76</v>
      </c>
      <c r="N7" s="23">
        <v>76</v>
      </c>
      <c r="O7" s="23">
        <v>76</v>
      </c>
      <c r="P7" s="23">
        <v>76</v>
      </c>
      <c r="Q7" s="23">
        <v>76</v>
      </c>
      <c r="R7" s="23">
        <v>76</v>
      </c>
      <c r="S7" s="23">
        <v>76</v>
      </c>
      <c r="T7" s="23">
        <v>76</v>
      </c>
    </row>
    <row r="8" spans="1:20">
      <c r="B8" t="s">
        <v>46</v>
      </c>
      <c r="C8">
        <v>184</v>
      </c>
      <c r="D8">
        <v>198</v>
      </c>
      <c r="E8">
        <v>186</v>
      </c>
      <c r="F8">
        <v>171</v>
      </c>
      <c r="G8">
        <v>167</v>
      </c>
      <c r="H8">
        <v>189</v>
      </c>
      <c r="I8">
        <v>193</v>
      </c>
      <c r="J8">
        <v>168</v>
      </c>
      <c r="K8">
        <v>197</v>
      </c>
      <c r="L8">
        <v>198</v>
      </c>
      <c r="M8" s="23">
        <v>198</v>
      </c>
      <c r="N8" s="23">
        <v>198</v>
      </c>
      <c r="O8" s="23">
        <v>198</v>
      </c>
      <c r="P8" s="23">
        <v>198</v>
      </c>
      <c r="Q8" s="23">
        <v>198</v>
      </c>
      <c r="R8" s="23">
        <v>198</v>
      </c>
      <c r="S8" s="23">
        <v>198</v>
      </c>
      <c r="T8" s="23">
        <v>198</v>
      </c>
    </row>
    <row r="11" spans="1:20">
      <c r="C11" s="42">
        <v>2011</v>
      </c>
      <c r="D11" s="42">
        <v>2012</v>
      </c>
      <c r="E11" s="42">
        <v>2013</v>
      </c>
      <c r="F11" s="42">
        <v>2014</v>
      </c>
      <c r="G11" s="42">
        <v>2015</v>
      </c>
      <c r="H11" s="42">
        <v>2016</v>
      </c>
      <c r="I11" s="42">
        <v>2017</v>
      </c>
      <c r="J11" s="42">
        <v>2018</v>
      </c>
      <c r="K11" s="1">
        <v>2019</v>
      </c>
      <c r="L11" s="1">
        <v>2020</v>
      </c>
      <c r="M11" s="1">
        <v>2021</v>
      </c>
      <c r="N11" s="1">
        <v>2022</v>
      </c>
      <c r="O11" s="1">
        <v>2023</v>
      </c>
      <c r="P11" s="1">
        <v>2024</v>
      </c>
      <c r="Q11" s="1">
        <v>2025</v>
      </c>
      <c r="R11" s="1">
        <v>2026</v>
      </c>
      <c r="S11" s="1">
        <v>2027</v>
      </c>
      <c r="T11" s="1">
        <v>2028</v>
      </c>
    </row>
    <row r="12" spans="1:20">
      <c r="A12" t="s">
        <v>149</v>
      </c>
      <c r="B12" s="21" t="s">
        <v>37</v>
      </c>
      <c r="C12" s="22">
        <v>6</v>
      </c>
      <c r="D12" s="22">
        <v>7</v>
      </c>
      <c r="E12" s="22">
        <v>5</v>
      </c>
      <c r="F12" s="22">
        <v>5</v>
      </c>
      <c r="G12" s="22">
        <v>5</v>
      </c>
      <c r="H12" s="22">
        <v>2</v>
      </c>
      <c r="I12" s="22">
        <v>2</v>
      </c>
      <c r="J12" s="22">
        <v>10</v>
      </c>
      <c r="K12">
        <v>12</v>
      </c>
      <c r="L12" s="22">
        <v>15</v>
      </c>
      <c r="M12" s="23">
        <v>15</v>
      </c>
      <c r="N12" s="23">
        <v>15</v>
      </c>
      <c r="O12" s="23">
        <v>15</v>
      </c>
      <c r="P12" s="23">
        <v>15</v>
      </c>
      <c r="Q12" s="23">
        <v>15</v>
      </c>
      <c r="R12" s="23">
        <v>15</v>
      </c>
      <c r="S12" s="23">
        <v>15</v>
      </c>
      <c r="T12" s="23">
        <v>15</v>
      </c>
    </row>
    <row r="13" spans="1:20">
      <c r="B13" s="21" t="s">
        <v>11</v>
      </c>
      <c r="C13" s="22">
        <v>2</v>
      </c>
      <c r="D13" s="22">
        <v>4</v>
      </c>
      <c r="E13" s="22">
        <v>2</v>
      </c>
      <c r="F13" s="22">
        <v>2</v>
      </c>
      <c r="G13" s="22">
        <v>0</v>
      </c>
      <c r="H13" s="22">
        <v>1</v>
      </c>
      <c r="I13" s="22">
        <v>2</v>
      </c>
      <c r="J13" s="22">
        <v>1</v>
      </c>
      <c r="K13">
        <v>1</v>
      </c>
      <c r="L13" s="22">
        <v>2</v>
      </c>
      <c r="M13" s="23">
        <v>2</v>
      </c>
      <c r="N13" s="23">
        <v>2</v>
      </c>
      <c r="O13" s="23">
        <v>2</v>
      </c>
      <c r="P13" s="23">
        <v>2</v>
      </c>
      <c r="Q13" s="23">
        <v>2</v>
      </c>
      <c r="R13" s="23">
        <v>2</v>
      </c>
      <c r="S13" s="23">
        <v>2</v>
      </c>
      <c r="T13" s="23">
        <v>2</v>
      </c>
    </row>
    <row r="14" spans="1:20">
      <c r="B14" s="21" t="s">
        <v>25</v>
      </c>
      <c r="C14" s="22">
        <v>10</v>
      </c>
      <c r="D14" s="22">
        <v>10</v>
      </c>
      <c r="E14" s="22">
        <v>14</v>
      </c>
      <c r="F14" s="22">
        <v>10</v>
      </c>
      <c r="G14" s="22">
        <v>12</v>
      </c>
      <c r="H14" s="22">
        <v>13</v>
      </c>
      <c r="I14" s="22">
        <v>17</v>
      </c>
      <c r="J14" s="22">
        <v>17</v>
      </c>
      <c r="K14">
        <v>14</v>
      </c>
      <c r="L14" s="22">
        <v>18</v>
      </c>
      <c r="M14" s="23">
        <v>18</v>
      </c>
      <c r="N14" s="23">
        <v>18</v>
      </c>
      <c r="O14" s="23">
        <v>18</v>
      </c>
      <c r="P14" s="23">
        <v>18</v>
      </c>
      <c r="Q14" s="23">
        <v>18</v>
      </c>
      <c r="R14" s="23">
        <v>18</v>
      </c>
      <c r="S14" s="23">
        <v>18</v>
      </c>
      <c r="T14" s="23">
        <v>18</v>
      </c>
    </row>
    <row r="15" spans="1:20">
      <c r="B15" t="s">
        <v>13</v>
      </c>
      <c r="C15" s="22">
        <v>13</v>
      </c>
      <c r="D15" s="22">
        <v>14</v>
      </c>
      <c r="E15" s="22">
        <v>11</v>
      </c>
      <c r="F15" s="22">
        <v>14</v>
      </c>
      <c r="G15" s="22">
        <v>13</v>
      </c>
      <c r="H15" s="22">
        <v>16</v>
      </c>
      <c r="I15" s="22">
        <v>18</v>
      </c>
      <c r="J15" s="22">
        <v>16</v>
      </c>
      <c r="K15">
        <v>15</v>
      </c>
      <c r="L15" s="22">
        <v>14</v>
      </c>
      <c r="M15" s="23">
        <v>14</v>
      </c>
      <c r="N15" s="23">
        <v>14</v>
      </c>
      <c r="O15" s="23">
        <v>14</v>
      </c>
      <c r="P15" s="23">
        <v>14</v>
      </c>
      <c r="Q15" s="23">
        <v>14</v>
      </c>
      <c r="R15" s="23">
        <v>14</v>
      </c>
      <c r="S15" s="23">
        <v>14</v>
      </c>
      <c r="T15" s="23">
        <v>14</v>
      </c>
    </row>
    <row r="16" spans="1:20">
      <c r="B16" s="21" t="s">
        <v>33</v>
      </c>
      <c r="C16" s="22">
        <v>3</v>
      </c>
      <c r="D16" s="22">
        <v>5</v>
      </c>
      <c r="E16" s="22">
        <v>4</v>
      </c>
      <c r="F16" s="22">
        <v>4</v>
      </c>
      <c r="G16" s="22">
        <v>4</v>
      </c>
      <c r="H16" s="22">
        <v>3</v>
      </c>
      <c r="I16" s="22">
        <v>2</v>
      </c>
      <c r="J16" s="22">
        <v>2</v>
      </c>
      <c r="K16">
        <v>2</v>
      </c>
      <c r="L16" s="22">
        <v>3</v>
      </c>
      <c r="M16" s="23">
        <v>3</v>
      </c>
      <c r="N16" s="23">
        <v>3</v>
      </c>
      <c r="O16" s="23">
        <v>3</v>
      </c>
      <c r="P16" s="23">
        <v>3</v>
      </c>
      <c r="Q16" s="23">
        <v>3</v>
      </c>
      <c r="R16" s="23">
        <v>3</v>
      </c>
      <c r="S16" s="23">
        <v>3</v>
      </c>
      <c r="T16" s="23">
        <v>3</v>
      </c>
    </row>
    <row r="17" spans="2:20">
      <c r="B17" s="21" t="s">
        <v>58</v>
      </c>
      <c r="C17" s="22">
        <v>24</v>
      </c>
      <c r="D17" s="22">
        <v>22</v>
      </c>
      <c r="E17" s="22">
        <v>26</v>
      </c>
      <c r="F17" s="22">
        <v>20</v>
      </c>
      <c r="G17" s="22">
        <v>18</v>
      </c>
      <c r="H17" s="22">
        <v>24</v>
      </c>
      <c r="I17" s="22">
        <v>24</v>
      </c>
      <c r="J17" s="22">
        <v>23</v>
      </c>
      <c r="K17">
        <v>24</v>
      </c>
      <c r="L17" s="22">
        <v>26</v>
      </c>
      <c r="M17" s="23">
        <v>26</v>
      </c>
      <c r="N17" s="23">
        <v>26</v>
      </c>
      <c r="O17" s="23">
        <v>26</v>
      </c>
      <c r="P17" s="23">
        <v>26</v>
      </c>
      <c r="Q17" s="23">
        <v>26</v>
      </c>
      <c r="R17" s="23">
        <v>26</v>
      </c>
      <c r="S17" s="23">
        <v>26</v>
      </c>
      <c r="T17" s="23">
        <v>26</v>
      </c>
    </row>
    <row r="18" spans="2:20">
      <c r="B18" s="21" t="s">
        <v>31</v>
      </c>
      <c r="C18" s="22">
        <v>5</v>
      </c>
      <c r="D18" s="22">
        <v>8</v>
      </c>
      <c r="E18" s="22">
        <v>6</v>
      </c>
      <c r="F18" s="22">
        <v>7</v>
      </c>
      <c r="G18" s="22">
        <v>9</v>
      </c>
      <c r="H18" s="22">
        <v>6</v>
      </c>
      <c r="I18" s="22">
        <v>7</v>
      </c>
      <c r="J18" s="22">
        <v>9</v>
      </c>
      <c r="K18">
        <v>8</v>
      </c>
      <c r="L18" s="22">
        <v>11</v>
      </c>
      <c r="M18" s="23">
        <v>11</v>
      </c>
      <c r="N18" s="23">
        <v>11</v>
      </c>
      <c r="O18" s="23">
        <v>11</v>
      </c>
      <c r="P18" s="23">
        <v>11</v>
      </c>
      <c r="Q18" s="23">
        <v>11</v>
      </c>
      <c r="R18" s="23">
        <v>11</v>
      </c>
      <c r="S18" s="23">
        <v>11</v>
      </c>
      <c r="T18" s="23">
        <v>11</v>
      </c>
    </row>
    <row r="19" spans="2:20">
      <c r="B19" s="21" t="s">
        <v>14</v>
      </c>
      <c r="C19" s="22">
        <v>16</v>
      </c>
      <c r="D19" s="22">
        <v>11</v>
      </c>
      <c r="E19" s="22">
        <v>13</v>
      </c>
      <c r="F19" s="22">
        <v>13</v>
      </c>
      <c r="G19" s="22">
        <v>12</v>
      </c>
      <c r="H19" s="22">
        <v>13</v>
      </c>
      <c r="I19" s="22">
        <v>11</v>
      </c>
      <c r="J19" s="22">
        <v>7</v>
      </c>
      <c r="K19">
        <v>3</v>
      </c>
      <c r="L19" s="22">
        <v>4</v>
      </c>
      <c r="M19" s="23">
        <v>4</v>
      </c>
      <c r="N19" s="23">
        <v>4</v>
      </c>
      <c r="O19" s="23">
        <v>4</v>
      </c>
      <c r="P19" s="23">
        <v>4</v>
      </c>
      <c r="Q19" s="23">
        <v>4</v>
      </c>
      <c r="R19" s="23">
        <v>4</v>
      </c>
      <c r="S19" s="23">
        <v>4</v>
      </c>
      <c r="T19" s="23">
        <v>4</v>
      </c>
    </row>
    <row r="20" spans="2:20">
      <c r="B20" s="21" t="s">
        <v>5</v>
      </c>
      <c r="C20" s="22">
        <v>5</v>
      </c>
      <c r="D20" s="22">
        <v>7</v>
      </c>
      <c r="E20" s="22">
        <v>7</v>
      </c>
      <c r="F20" s="22">
        <v>9</v>
      </c>
      <c r="G20" s="22">
        <v>13</v>
      </c>
      <c r="H20" s="22">
        <v>11</v>
      </c>
      <c r="I20" s="22">
        <v>8</v>
      </c>
      <c r="J20" s="22">
        <v>9</v>
      </c>
      <c r="K20">
        <v>10</v>
      </c>
      <c r="L20" s="22">
        <v>17</v>
      </c>
      <c r="M20" s="23">
        <v>17</v>
      </c>
      <c r="N20" s="23">
        <v>17</v>
      </c>
      <c r="O20" s="23">
        <v>17</v>
      </c>
      <c r="P20" s="23">
        <v>17</v>
      </c>
      <c r="Q20" s="23">
        <v>17</v>
      </c>
      <c r="R20" s="23">
        <v>17</v>
      </c>
      <c r="S20" s="23">
        <v>17</v>
      </c>
      <c r="T20" s="23">
        <v>17</v>
      </c>
    </row>
    <row r="21" spans="2:20">
      <c r="B21" s="21" t="s">
        <v>30</v>
      </c>
      <c r="C21" s="22">
        <v>1</v>
      </c>
      <c r="D21" s="22">
        <v>2</v>
      </c>
      <c r="E21" s="22">
        <v>1</v>
      </c>
      <c r="F21" s="22">
        <v>3</v>
      </c>
      <c r="G21" s="22">
        <v>3</v>
      </c>
      <c r="H21" s="22">
        <v>3</v>
      </c>
      <c r="I21" s="22">
        <v>3</v>
      </c>
      <c r="J21" s="22">
        <v>3</v>
      </c>
      <c r="K21">
        <v>3</v>
      </c>
      <c r="L21" s="22">
        <v>3</v>
      </c>
      <c r="M21" s="23">
        <v>3</v>
      </c>
      <c r="N21" s="23">
        <v>3</v>
      </c>
      <c r="O21" s="23">
        <v>3</v>
      </c>
      <c r="P21" s="23">
        <v>3</v>
      </c>
      <c r="Q21" s="23">
        <v>3</v>
      </c>
      <c r="R21" s="23">
        <v>3</v>
      </c>
      <c r="S21" s="23">
        <v>3</v>
      </c>
      <c r="T21" s="23">
        <v>3</v>
      </c>
    </row>
    <row r="22" spans="2:20">
      <c r="B22" s="21" t="s">
        <v>67</v>
      </c>
      <c r="C22" s="22">
        <v>6</v>
      </c>
      <c r="D22" s="22">
        <v>5</v>
      </c>
      <c r="E22" s="22">
        <v>4</v>
      </c>
      <c r="F22" s="22">
        <v>4</v>
      </c>
      <c r="G22" s="22">
        <v>5</v>
      </c>
      <c r="H22" s="22">
        <v>6</v>
      </c>
      <c r="I22" s="22">
        <v>2</v>
      </c>
      <c r="J22" s="22">
        <v>5</v>
      </c>
      <c r="K22">
        <v>5</v>
      </c>
      <c r="L22" s="22">
        <v>5</v>
      </c>
      <c r="M22" s="23">
        <v>5</v>
      </c>
      <c r="N22" s="23">
        <v>5</v>
      </c>
      <c r="O22" s="23">
        <v>5</v>
      </c>
      <c r="P22" s="23">
        <v>5</v>
      </c>
      <c r="Q22" s="23">
        <v>5</v>
      </c>
      <c r="R22" s="23">
        <v>5</v>
      </c>
      <c r="S22" s="23">
        <v>5</v>
      </c>
      <c r="T22" s="23">
        <v>5</v>
      </c>
    </row>
    <row r="23" spans="2:20">
      <c r="B23" s="21" t="s">
        <v>19</v>
      </c>
      <c r="C23" s="22">
        <v>4</v>
      </c>
      <c r="D23" s="22">
        <v>3</v>
      </c>
      <c r="E23" s="22">
        <v>5</v>
      </c>
      <c r="F23" s="22">
        <v>9</v>
      </c>
      <c r="G23" s="22">
        <v>5</v>
      </c>
      <c r="H23" s="22">
        <v>5</v>
      </c>
      <c r="I23" s="22">
        <v>3</v>
      </c>
      <c r="J23" s="22">
        <v>4</v>
      </c>
      <c r="K23">
        <v>3</v>
      </c>
      <c r="L23" s="22">
        <v>4</v>
      </c>
      <c r="M23" s="23">
        <v>4</v>
      </c>
      <c r="N23" s="23">
        <v>4</v>
      </c>
      <c r="O23" s="23">
        <v>4</v>
      </c>
      <c r="P23" s="23">
        <v>4</v>
      </c>
      <c r="Q23" s="23">
        <v>4</v>
      </c>
      <c r="R23" s="23">
        <v>4</v>
      </c>
      <c r="S23" s="23">
        <v>4</v>
      </c>
      <c r="T23" s="23">
        <v>4</v>
      </c>
    </row>
    <row r="24" spans="2:20">
      <c r="B24" s="21" t="s">
        <v>20</v>
      </c>
      <c r="C24" s="22">
        <v>4</v>
      </c>
      <c r="D24" s="22">
        <v>7</v>
      </c>
      <c r="E24" s="22">
        <v>6</v>
      </c>
      <c r="F24" s="22">
        <v>7</v>
      </c>
      <c r="G24" s="22">
        <v>8</v>
      </c>
      <c r="H24" s="22">
        <v>9</v>
      </c>
      <c r="I24" s="22">
        <v>11</v>
      </c>
      <c r="J24" s="22">
        <v>6</v>
      </c>
      <c r="K24">
        <v>6</v>
      </c>
      <c r="L24" s="22">
        <v>8</v>
      </c>
      <c r="M24" s="23">
        <v>8</v>
      </c>
      <c r="N24" s="23">
        <v>8</v>
      </c>
      <c r="O24" s="23">
        <v>8</v>
      </c>
      <c r="P24" s="23">
        <v>8</v>
      </c>
      <c r="Q24" s="23">
        <v>8</v>
      </c>
      <c r="R24" s="23">
        <v>8</v>
      </c>
      <c r="S24" s="23">
        <v>8</v>
      </c>
      <c r="T24" s="23">
        <v>8</v>
      </c>
    </row>
    <row r="25" spans="2:20">
      <c r="B25" s="21" t="s">
        <v>64</v>
      </c>
      <c r="C25" s="22">
        <v>1</v>
      </c>
      <c r="D25" s="22">
        <v>0</v>
      </c>
      <c r="E25" s="22">
        <v>1</v>
      </c>
      <c r="F25" s="22">
        <v>1</v>
      </c>
      <c r="G25" s="22">
        <v>6</v>
      </c>
      <c r="H25" s="22">
        <v>1</v>
      </c>
      <c r="I25" s="22">
        <v>2</v>
      </c>
      <c r="J25" s="22">
        <v>1</v>
      </c>
      <c r="K25">
        <v>2</v>
      </c>
      <c r="L25" s="22">
        <v>3</v>
      </c>
      <c r="M25" s="23">
        <v>3</v>
      </c>
      <c r="N25" s="23">
        <v>3</v>
      </c>
      <c r="O25" s="23">
        <v>3</v>
      </c>
      <c r="P25" s="23">
        <v>3</v>
      </c>
      <c r="Q25" s="23">
        <v>3</v>
      </c>
      <c r="R25" s="23">
        <v>3</v>
      </c>
      <c r="S25" s="23">
        <v>3</v>
      </c>
      <c r="T25" s="23">
        <v>3</v>
      </c>
    </row>
    <row r="26" spans="2:20">
      <c r="B26" s="21" t="s">
        <v>71</v>
      </c>
      <c r="C26" s="22">
        <v>2</v>
      </c>
      <c r="D26" s="22">
        <v>3</v>
      </c>
      <c r="E26" s="22">
        <v>5</v>
      </c>
      <c r="F26" s="22">
        <v>3</v>
      </c>
      <c r="G26" s="22">
        <v>5</v>
      </c>
      <c r="H26" s="22">
        <v>5</v>
      </c>
      <c r="I26" s="22">
        <v>5</v>
      </c>
      <c r="J26" s="22">
        <v>6</v>
      </c>
      <c r="K26">
        <v>4</v>
      </c>
      <c r="L26" s="22">
        <v>2</v>
      </c>
      <c r="M26" s="23">
        <v>2</v>
      </c>
      <c r="N26" s="23">
        <v>2</v>
      </c>
      <c r="O26" s="23">
        <v>2</v>
      </c>
      <c r="P26" s="23">
        <v>2</v>
      </c>
      <c r="Q26" s="23">
        <v>2</v>
      </c>
      <c r="R26" s="23">
        <v>2</v>
      </c>
      <c r="S26" s="23">
        <v>2</v>
      </c>
      <c r="T26" s="23">
        <v>2</v>
      </c>
    </row>
    <row r="27" spans="2:20">
      <c r="B27" s="21" t="s">
        <v>50</v>
      </c>
      <c r="C27" s="22">
        <v>3</v>
      </c>
      <c r="D27" s="22">
        <v>2</v>
      </c>
      <c r="E27" s="22">
        <v>2</v>
      </c>
      <c r="F27" s="22">
        <v>2</v>
      </c>
      <c r="G27" s="22">
        <v>4</v>
      </c>
      <c r="H27" s="22">
        <v>1</v>
      </c>
      <c r="I27" s="22">
        <v>2</v>
      </c>
      <c r="J27" s="22">
        <v>2</v>
      </c>
      <c r="K27">
        <v>4</v>
      </c>
      <c r="L27" s="22">
        <v>3</v>
      </c>
      <c r="M27" s="23">
        <v>3</v>
      </c>
      <c r="N27" s="23">
        <v>3</v>
      </c>
      <c r="O27" s="23">
        <v>3</v>
      </c>
      <c r="P27" s="23">
        <v>3</v>
      </c>
      <c r="Q27" s="23">
        <v>3</v>
      </c>
      <c r="R27" s="23">
        <v>3</v>
      </c>
      <c r="S27" s="23">
        <v>3</v>
      </c>
      <c r="T27" s="23">
        <v>3</v>
      </c>
    </row>
    <row r="28" spans="2:20">
      <c r="B28" s="21" t="s">
        <v>7</v>
      </c>
      <c r="C28" s="22">
        <v>2</v>
      </c>
      <c r="D28" s="22">
        <v>5</v>
      </c>
      <c r="E28" s="22">
        <v>4</v>
      </c>
      <c r="F28" s="22">
        <v>2</v>
      </c>
      <c r="G28" s="22">
        <v>2</v>
      </c>
      <c r="H28" s="22">
        <v>2</v>
      </c>
      <c r="I28" s="22">
        <v>4</v>
      </c>
      <c r="J28" s="22">
        <v>4</v>
      </c>
      <c r="K28">
        <v>3</v>
      </c>
      <c r="L28" s="22">
        <v>5</v>
      </c>
      <c r="M28" s="23">
        <v>5</v>
      </c>
      <c r="N28" s="23">
        <v>5</v>
      </c>
      <c r="O28" s="23">
        <v>5</v>
      </c>
      <c r="P28" s="23">
        <v>5</v>
      </c>
      <c r="Q28" s="23">
        <v>5</v>
      </c>
      <c r="R28" s="23">
        <v>5</v>
      </c>
      <c r="S28" s="23">
        <v>5</v>
      </c>
      <c r="T28" s="23">
        <v>5</v>
      </c>
    </row>
    <row r="29" spans="2:20">
      <c r="B29" s="21" t="s">
        <v>8</v>
      </c>
      <c r="C29" s="22">
        <v>11</v>
      </c>
      <c r="D29" s="22">
        <v>16</v>
      </c>
      <c r="E29" s="22">
        <v>14</v>
      </c>
      <c r="F29" s="22">
        <v>18</v>
      </c>
      <c r="G29" s="22">
        <v>18</v>
      </c>
      <c r="H29" s="22">
        <v>24</v>
      </c>
      <c r="I29" s="22">
        <v>25</v>
      </c>
      <c r="J29" s="22">
        <v>27</v>
      </c>
      <c r="K29">
        <v>29</v>
      </c>
      <c r="L29" s="22">
        <v>26</v>
      </c>
      <c r="M29" s="23">
        <v>26</v>
      </c>
      <c r="N29" s="23">
        <v>26</v>
      </c>
      <c r="O29" s="23">
        <v>26</v>
      </c>
      <c r="P29" s="23">
        <v>26</v>
      </c>
      <c r="Q29" s="23">
        <v>26</v>
      </c>
      <c r="R29" s="23">
        <v>26</v>
      </c>
      <c r="S29" s="23">
        <v>26</v>
      </c>
      <c r="T29" s="23">
        <v>26</v>
      </c>
    </row>
    <row r="30" spans="2:20">
      <c r="B30" s="21" t="s">
        <v>72</v>
      </c>
      <c r="C30" s="22">
        <v>0</v>
      </c>
      <c r="D30" s="22">
        <v>0</v>
      </c>
      <c r="E30" s="22">
        <v>0</v>
      </c>
      <c r="F30" s="22">
        <v>2</v>
      </c>
      <c r="G30" s="22">
        <v>3</v>
      </c>
      <c r="H30" s="22">
        <v>2</v>
      </c>
      <c r="I30" s="22">
        <v>2</v>
      </c>
      <c r="J30" s="22">
        <v>1</v>
      </c>
      <c r="K30">
        <v>1</v>
      </c>
      <c r="L30" s="22">
        <v>0</v>
      </c>
      <c r="M30" s="23">
        <v>0</v>
      </c>
      <c r="N30" s="23">
        <v>0</v>
      </c>
      <c r="O30" s="23">
        <v>0</v>
      </c>
      <c r="P30" s="23">
        <v>0</v>
      </c>
      <c r="Q30" s="23">
        <v>0</v>
      </c>
      <c r="R30" s="23">
        <v>0</v>
      </c>
      <c r="S30" s="23">
        <v>0</v>
      </c>
      <c r="T30" s="23">
        <v>0</v>
      </c>
    </row>
    <row r="31" spans="2:20">
      <c r="B31" s="21" t="s">
        <v>53</v>
      </c>
      <c r="C31" s="22">
        <v>0</v>
      </c>
      <c r="D31" s="22">
        <v>0</v>
      </c>
      <c r="E31" s="22">
        <v>0</v>
      </c>
      <c r="F31" s="22">
        <v>0</v>
      </c>
      <c r="G31" s="22">
        <v>0</v>
      </c>
      <c r="H31" s="22">
        <v>0</v>
      </c>
      <c r="I31" s="22">
        <v>0</v>
      </c>
      <c r="J31" s="22">
        <v>1</v>
      </c>
      <c r="K31">
        <v>0</v>
      </c>
      <c r="L31" s="22">
        <v>0</v>
      </c>
      <c r="M31" s="23">
        <v>0</v>
      </c>
      <c r="N31" s="23">
        <v>0</v>
      </c>
      <c r="O31" s="23">
        <v>0</v>
      </c>
      <c r="P31" s="23">
        <v>0</v>
      </c>
      <c r="Q31" s="23">
        <v>0</v>
      </c>
      <c r="R31" s="23">
        <v>0</v>
      </c>
      <c r="S31" s="23">
        <v>0</v>
      </c>
      <c r="T31" s="23">
        <v>0</v>
      </c>
    </row>
    <row r="32" spans="2:20">
      <c r="B32" s="21" t="s">
        <v>49</v>
      </c>
      <c r="C32" s="22">
        <v>3</v>
      </c>
      <c r="D32" s="22">
        <v>1</v>
      </c>
      <c r="E32" s="22">
        <v>2</v>
      </c>
      <c r="F32" s="22">
        <v>1</v>
      </c>
      <c r="G32" s="22">
        <v>3</v>
      </c>
      <c r="H32" s="22">
        <v>3</v>
      </c>
      <c r="I32" s="22">
        <v>2</v>
      </c>
      <c r="J32" s="22">
        <v>1</v>
      </c>
      <c r="K32">
        <v>2</v>
      </c>
      <c r="L32" s="22">
        <v>1</v>
      </c>
      <c r="M32" s="23">
        <v>1</v>
      </c>
      <c r="N32" s="23">
        <v>1</v>
      </c>
      <c r="O32" s="23">
        <v>1</v>
      </c>
      <c r="P32" s="23">
        <v>1</v>
      </c>
      <c r="Q32" s="23">
        <v>1</v>
      </c>
      <c r="R32" s="23">
        <v>1</v>
      </c>
      <c r="S32" s="23">
        <v>1</v>
      </c>
      <c r="T32" s="23">
        <v>1</v>
      </c>
    </row>
    <row r="33" spans="2:20">
      <c r="B33" s="21" t="s">
        <v>43</v>
      </c>
      <c r="C33" s="22">
        <v>3</v>
      </c>
      <c r="D33" s="22">
        <v>5</v>
      </c>
      <c r="E33" s="22">
        <v>4</v>
      </c>
      <c r="F33" s="22">
        <v>4</v>
      </c>
      <c r="G33" s="22">
        <v>6</v>
      </c>
      <c r="H33" s="22">
        <v>4</v>
      </c>
      <c r="I33" s="22">
        <v>1</v>
      </c>
      <c r="J33" s="22">
        <v>3</v>
      </c>
      <c r="K33">
        <v>3</v>
      </c>
      <c r="L33" s="22">
        <v>7</v>
      </c>
      <c r="M33" s="23">
        <v>7</v>
      </c>
      <c r="N33" s="23">
        <v>7</v>
      </c>
      <c r="O33" s="23">
        <v>7</v>
      </c>
      <c r="P33" s="23">
        <v>7</v>
      </c>
      <c r="Q33" s="23">
        <v>7</v>
      </c>
      <c r="R33" s="23">
        <v>7</v>
      </c>
      <c r="S33" s="23">
        <v>7</v>
      </c>
      <c r="T33" s="23">
        <v>7</v>
      </c>
    </row>
    <row r="34" spans="2:20">
      <c r="B34" s="21" t="s">
        <v>36</v>
      </c>
      <c r="C34" s="22">
        <v>7</v>
      </c>
      <c r="D34" s="22">
        <v>2</v>
      </c>
      <c r="E34" s="22">
        <v>4</v>
      </c>
      <c r="F34" s="22">
        <v>4</v>
      </c>
      <c r="G34" s="22">
        <v>3</v>
      </c>
      <c r="H34" s="22">
        <v>3</v>
      </c>
      <c r="I34" s="22">
        <v>3</v>
      </c>
      <c r="J34" s="22">
        <v>3</v>
      </c>
      <c r="K34">
        <v>3</v>
      </c>
      <c r="L34" s="22">
        <v>4</v>
      </c>
      <c r="M34" s="23">
        <v>4</v>
      </c>
      <c r="N34" s="23">
        <v>4</v>
      </c>
      <c r="O34" s="23">
        <v>4</v>
      </c>
      <c r="P34" s="23">
        <v>4</v>
      </c>
      <c r="Q34" s="23">
        <v>4</v>
      </c>
      <c r="R34" s="23">
        <v>4</v>
      </c>
      <c r="S34" s="23">
        <v>4</v>
      </c>
      <c r="T34" s="23">
        <v>4</v>
      </c>
    </row>
    <row r="35" spans="2:20">
      <c r="B35" s="21" t="s">
        <v>24</v>
      </c>
      <c r="C35" s="22">
        <v>2</v>
      </c>
      <c r="D35" s="22">
        <v>3</v>
      </c>
      <c r="E35" s="22">
        <v>3</v>
      </c>
      <c r="F35" s="22">
        <v>3</v>
      </c>
      <c r="G35" s="22">
        <v>2</v>
      </c>
      <c r="H35" s="22">
        <v>2</v>
      </c>
      <c r="I35" s="22">
        <v>3</v>
      </c>
      <c r="J35" s="22">
        <v>3</v>
      </c>
      <c r="K35">
        <v>4</v>
      </c>
      <c r="L35" s="22">
        <v>2</v>
      </c>
      <c r="M35" s="23">
        <v>2</v>
      </c>
      <c r="N35" s="23">
        <v>2</v>
      </c>
      <c r="O35" s="23">
        <v>2</v>
      </c>
      <c r="P35" s="23">
        <v>2</v>
      </c>
      <c r="Q35" s="23">
        <v>2</v>
      </c>
      <c r="R35" s="23">
        <v>2</v>
      </c>
      <c r="S35" s="23">
        <v>2</v>
      </c>
      <c r="T35" s="23">
        <v>2</v>
      </c>
    </row>
    <row r="36" spans="2:20">
      <c r="B36" s="21" t="s">
        <v>10</v>
      </c>
      <c r="C36" s="22">
        <v>6</v>
      </c>
      <c r="D36" s="22">
        <v>8</v>
      </c>
      <c r="E36" s="22">
        <v>8</v>
      </c>
      <c r="F36" s="22">
        <v>10</v>
      </c>
      <c r="G36" s="22">
        <v>16</v>
      </c>
      <c r="H36" s="22">
        <v>16</v>
      </c>
      <c r="I36" s="22">
        <v>14</v>
      </c>
      <c r="J36" s="22">
        <v>14</v>
      </c>
      <c r="K36">
        <v>20</v>
      </c>
      <c r="L36" s="22">
        <v>19</v>
      </c>
      <c r="M36" s="23">
        <v>19</v>
      </c>
      <c r="N36" s="23">
        <v>19</v>
      </c>
      <c r="O36" s="23">
        <v>19</v>
      </c>
      <c r="P36" s="23">
        <v>19</v>
      </c>
      <c r="Q36" s="23">
        <v>19</v>
      </c>
      <c r="R36" s="23">
        <v>19</v>
      </c>
      <c r="S36" s="23">
        <v>19</v>
      </c>
      <c r="T36" s="23">
        <v>19</v>
      </c>
    </row>
    <row r="37" spans="2:20">
      <c r="B37" s="21" t="s">
        <v>46</v>
      </c>
      <c r="C37" s="22">
        <v>3</v>
      </c>
      <c r="D37" s="22">
        <v>1</v>
      </c>
      <c r="E37" s="22">
        <v>2</v>
      </c>
      <c r="F37" s="22">
        <v>1</v>
      </c>
      <c r="G37" s="22">
        <v>0</v>
      </c>
      <c r="H37" s="22">
        <v>0</v>
      </c>
      <c r="I37" s="22">
        <v>0</v>
      </c>
      <c r="J37" s="22">
        <v>0</v>
      </c>
      <c r="K37">
        <v>0</v>
      </c>
      <c r="L37" s="22">
        <v>0</v>
      </c>
      <c r="M37" s="23">
        <v>0</v>
      </c>
      <c r="N37" s="23">
        <v>0</v>
      </c>
      <c r="O37" s="23">
        <v>0</v>
      </c>
      <c r="P37" s="23">
        <v>0</v>
      </c>
      <c r="Q37" s="23">
        <v>0</v>
      </c>
      <c r="R37" s="23">
        <v>0</v>
      </c>
      <c r="S37" s="23">
        <v>0</v>
      </c>
      <c r="T37" s="23">
        <v>0</v>
      </c>
    </row>
    <row r="38" spans="2:20">
      <c r="B38" s="21" t="s">
        <v>6</v>
      </c>
      <c r="C38" s="22">
        <v>7</v>
      </c>
      <c r="D38" s="22">
        <v>4</v>
      </c>
      <c r="E38" s="22">
        <v>6</v>
      </c>
      <c r="F38" s="22">
        <v>3</v>
      </c>
      <c r="G38" s="22">
        <v>9</v>
      </c>
      <c r="H38" s="22">
        <v>7</v>
      </c>
      <c r="I38" s="22">
        <v>4</v>
      </c>
      <c r="J38" s="22">
        <v>4</v>
      </c>
      <c r="K38">
        <v>10</v>
      </c>
      <c r="L38" s="22">
        <v>5</v>
      </c>
      <c r="M38" s="23">
        <v>5</v>
      </c>
      <c r="N38" s="23">
        <v>5</v>
      </c>
      <c r="O38" s="23">
        <v>5</v>
      </c>
      <c r="P38" s="23">
        <v>5</v>
      </c>
      <c r="Q38" s="23">
        <v>5</v>
      </c>
      <c r="R38" s="23">
        <v>5</v>
      </c>
      <c r="S38" s="23">
        <v>5</v>
      </c>
      <c r="T38" s="23">
        <v>5</v>
      </c>
    </row>
    <row r="39" spans="2:20">
      <c r="B39" s="21" t="s">
        <v>12</v>
      </c>
      <c r="C39" s="22">
        <v>10</v>
      </c>
      <c r="D39" s="22">
        <v>10</v>
      </c>
      <c r="E39" s="22">
        <v>11</v>
      </c>
      <c r="F39" s="22">
        <v>12</v>
      </c>
      <c r="G39" s="22">
        <v>16</v>
      </c>
      <c r="H39" s="22">
        <v>8</v>
      </c>
      <c r="I39" s="22">
        <v>14</v>
      </c>
      <c r="J39" s="22">
        <v>11</v>
      </c>
      <c r="K39">
        <v>19</v>
      </c>
      <c r="L39" s="22">
        <v>13</v>
      </c>
      <c r="M39" s="23">
        <v>13</v>
      </c>
      <c r="N39" s="23">
        <v>13</v>
      </c>
      <c r="O39" s="23">
        <v>13</v>
      </c>
      <c r="P39" s="23">
        <v>13</v>
      </c>
      <c r="Q39" s="23">
        <v>13</v>
      </c>
      <c r="R39" s="23">
        <v>13</v>
      </c>
      <c r="S39" s="23">
        <v>13</v>
      </c>
      <c r="T39" s="23">
        <v>13</v>
      </c>
    </row>
    <row r="40" spans="2:20">
      <c r="B40" s="21" t="s">
        <v>47</v>
      </c>
      <c r="C40" s="22">
        <v>2</v>
      </c>
      <c r="D40" s="22">
        <v>5</v>
      </c>
      <c r="E40" s="22">
        <v>3</v>
      </c>
      <c r="F40" s="22">
        <v>4</v>
      </c>
      <c r="G40" s="22">
        <v>3</v>
      </c>
      <c r="H40" s="22">
        <v>2</v>
      </c>
      <c r="I40" s="22">
        <v>2</v>
      </c>
      <c r="J40" s="22">
        <v>4</v>
      </c>
      <c r="K40">
        <v>5</v>
      </c>
      <c r="L40" s="22">
        <v>4</v>
      </c>
      <c r="M40" s="23">
        <v>4</v>
      </c>
      <c r="N40" s="23">
        <v>4</v>
      </c>
      <c r="O40" s="23">
        <v>4</v>
      </c>
      <c r="P40" s="23">
        <v>4</v>
      </c>
      <c r="Q40" s="23">
        <v>4</v>
      </c>
      <c r="R40" s="23">
        <v>4</v>
      </c>
      <c r="S40" s="23">
        <v>4</v>
      </c>
      <c r="T40" s="23">
        <v>4</v>
      </c>
    </row>
    <row r="41" spans="2:20">
      <c r="B41" s="21" t="s">
        <v>39</v>
      </c>
      <c r="C41" s="22">
        <v>3</v>
      </c>
      <c r="D41" s="22">
        <v>4</v>
      </c>
      <c r="E41" s="22">
        <v>3</v>
      </c>
      <c r="F41" s="22">
        <v>3</v>
      </c>
      <c r="G41" s="22">
        <v>2</v>
      </c>
      <c r="H41" s="22">
        <v>2</v>
      </c>
      <c r="I41" s="22">
        <v>1</v>
      </c>
      <c r="J41" s="22">
        <v>1</v>
      </c>
      <c r="K41">
        <v>2</v>
      </c>
      <c r="L41" s="22">
        <v>1</v>
      </c>
      <c r="M41" s="23">
        <v>1</v>
      </c>
      <c r="N41" s="23">
        <v>1</v>
      </c>
      <c r="O41" s="23">
        <v>1</v>
      </c>
      <c r="P41" s="23">
        <v>1</v>
      </c>
      <c r="Q41" s="23">
        <v>1</v>
      </c>
      <c r="R41" s="23">
        <v>1</v>
      </c>
      <c r="S41" s="23">
        <v>1</v>
      </c>
      <c r="T41" s="23">
        <v>1</v>
      </c>
    </row>
    <row r="42" spans="2:20">
      <c r="B42" s="21" t="s">
        <v>62</v>
      </c>
      <c r="C42" s="22">
        <v>7</v>
      </c>
      <c r="D42" s="22">
        <v>1</v>
      </c>
      <c r="E42" s="22">
        <v>2</v>
      </c>
      <c r="F42" s="22">
        <v>8</v>
      </c>
      <c r="G42" s="22">
        <v>1</v>
      </c>
      <c r="H42" s="22">
        <v>3</v>
      </c>
      <c r="I42" s="22">
        <v>8</v>
      </c>
      <c r="J42" s="22">
        <v>0</v>
      </c>
      <c r="K42">
        <v>6</v>
      </c>
      <c r="L42" s="22">
        <v>5</v>
      </c>
      <c r="M42" s="23">
        <v>5</v>
      </c>
      <c r="N42" s="23">
        <v>5</v>
      </c>
      <c r="O42" s="23">
        <v>5</v>
      </c>
      <c r="P42" s="23">
        <v>5</v>
      </c>
      <c r="Q42" s="23">
        <v>5</v>
      </c>
      <c r="R42" s="23">
        <v>5</v>
      </c>
      <c r="S42" s="23">
        <v>5</v>
      </c>
      <c r="T42" s="23">
        <v>5</v>
      </c>
    </row>
    <row r="43" spans="2:20">
      <c r="B43" s="21" t="s">
        <v>38</v>
      </c>
      <c r="C43" s="22">
        <v>21</v>
      </c>
      <c r="D43" s="22">
        <v>13</v>
      </c>
      <c r="E43" s="22">
        <v>13</v>
      </c>
      <c r="F43" s="22">
        <v>13</v>
      </c>
      <c r="G43" s="22">
        <v>7</v>
      </c>
      <c r="H43" s="22">
        <v>7</v>
      </c>
      <c r="I43" s="22">
        <v>6</v>
      </c>
      <c r="J43" s="22">
        <v>9</v>
      </c>
      <c r="K43">
        <v>9</v>
      </c>
      <c r="L43" s="22">
        <v>11</v>
      </c>
      <c r="M43" s="23">
        <v>11</v>
      </c>
      <c r="N43" s="23">
        <v>11</v>
      </c>
      <c r="O43" s="23">
        <v>11</v>
      </c>
      <c r="P43" s="23">
        <v>11</v>
      </c>
      <c r="Q43" s="23">
        <v>11</v>
      </c>
      <c r="R43" s="23">
        <v>11</v>
      </c>
      <c r="S43" s="23">
        <v>11</v>
      </c>
      <c r="T43" s="23">
        <v>11</v>
      </c>
    </row>
    <row r="44" spans="2:20">
      <c r="B44" s="21" t="s">
        <v>9</v>
      </c>
      <c r="C44" s="22">
        <v>9</v>
      </c>
      <c r="D44" s="22">
        <v>8</v>
      </c>
      <c r="E44" s="22">
        <v>9</v>
      </c>
      <c r="F44" s="22">
        <v>9</v>
      </c>
      <c r="G44" s="22">
        <v>10</v>
      </c>
      <c r="H44" s="22">
        <v>10</v>
      </c>
      <c r="I44" s="22">
        <v>10</v>
      </c>
      <c r="J44" s="22">
        <v>10</v>
      </c>
      <c r="K44">
        <v>11</v>
      </c>
      <c r="L44" s="22">
        <v>10</v>
      </c>
      <c r="M44" s="23">
        <v>10</v>
      </c>
      <c r="N44" s="23">
        <v>10</v>
      </c>
      <c r="O44" s="23">
        <v>10</v>
      </c>
      <c r="P44" s="23">
        <v>10</v>
      </c>
      <c r="Q44" s="23">
        <v>10</v>
      </c>
      <c r="R44" s="23">
        <v>10</v>
      </c>
      <c r="S44" s="23">
        <v>10</v>
      </c>
      <c r="T44" s="23">
        <v>10</v>
      </c>
    </row>
    <row r="45" spans="2:20">
      <c r="B45" s="21" t="s">
        <v>66</v>
      </c>
      <c r="C45" s="22">
        <v>3</v>
      </c>
      <c r="D45" s="22">
        <v>3</v>
      </c>
      <c r="E45" s="22">
        <v>4</v>
      </c>
      <c r="F45" s="22">
        <v>4</v>
      </c>
      <c r="G45" s="22">
        <v>5</v>
      </c>
      <c r="H45" s="22">
        <v>1</v>
      </c>
      <c r="I45" s="22">
        <v>3</v>
      </c>
      <c r="J45" s="22">
        <v>2</v>
      </c>
      <c r="K45">
        <v>2</v>
      </c>
      <c r="L45" s="22">
        <v>3</v>
      </c>
      <c r="M45" s="23">
        <v>3</v>
      </c>
      <c r="N45" s="23">
        <v>3</v>
      </c>
      <c r="O45" s="23">
        <v>3</v>
      </c>
      <c r="P45" s="23">
        <v>3</v>
      </c>
      <c r="Q45" s="23">
        <v>3</v>
      </c>
      <c r="R45" s="23">
        <v>3</v>
      </c>
      <c r="S45" s="23">
        <v>3</v>
      </c>
      <c r="T45" s="23">
        <v>3</v>
      </c>
    </row>
    <row r="46" spans="2:20">
      <c r="B46" s="21" t="s">
        <v>56</v>
      </c>
      <c r="C46" s="22">
        <v>2</v>
      </c>
      <c r="D46" s="22">
        <v>3</v>
      </c>
      <c r="E46" s="22">
        <v>4</v>
      </c>
      <c r="F46" s="22">
        <v>6</v>
      </c>
      <c r="G46" s="22">
        <v>5</v>
      </c>
      <c r="H46" s="22">
        <v>4</v>
      </c>
      <c r="I46" s="22">
        <v>1</v>
      </c>
      <c r="J46" s="22">
        <v>3</v>
      </c>
      <c r="K46">
        <v>3</v>
      </c>
      <c r="L46" s="22">
        <v>4</v>
      </c>
      <c r="M46" s="23">
        <v>4</v>
      </c>
      <c r="N46" s="23">
        <v>4</v>
      </c>
      <c r="O46" s="23">
        <v>4</v>
      </c>
      <c r="P46" s="23">
        <v>4</v>
      </c>
      <c r="Q46" s="23">
        <v>4</v>
      </c>
      <c r="R46" s="23">
        <v>4</v>
      </c>
      <c r="S46" s="23">
        <v>4</v>
      </c>
      <c r="T46" s="23">
        <v>4</v>
      </c>
    </row>
    <row r="47" spans="2:20">
      <c r="B47" s="21" t="s">
        <v>23</v>
      </c>
      <c r="C47" s="22">
        <v>14</v>
      </c>
      <c r="D47" s="22">
        <v>12</v>
      </c>
      <c r="E47" s="22">
        <v>16</v>
      </c>
      <c r="F47" s="22">
        <v>23</v>
      </c>
      <c r="G47" s="22">
        <v>19</v>
      </c>
      <c r="H47" s="22">
        <v>18</v>
      </c>
      <c r="I47" s="22">
        <v>19</v>
      </c>
      <c r="J47" s="22">
        <v>21</v>
      </c>
      <c r="K47">
        <v>24</v>
      </c>
      <c r="L47" s="22">
        <v>29</v>
      </c>
      <c r="M47" s="23">
        <v>29</v>
      </c>
      <c r="N47" s="23">
        <v>29</v>
      </c>
      <c r="O47" s="23">
        <v>29</v>
      </c>
      <c r="P47" s="23">
        <v>29</v>
      </c>
      <c r="Q47" s="23">
        <v>29</v>
      </c>
      <c r="R47" s="23">
        <v>29</v>
      </c>
      <c r="S47" s="23">
        <v>29</v>
      </c>
      <c r="T47" s="23">
        <v>29</v>
      </c>
    </row>
    <row r="48" spans="2:20">
      <c r="B48" s="21" t="s">
        <v>4</v>
      </c>
      <c r="C48" s="22">
        <v>5</v>
      </c>
      <c r="D48" s="22">
        <v>6</v>
      </c>
      <c r="E48" s="22">
        <v>6</v>
      </c>
      <c r="F48" s="22">
        <v>8</v>
      </c>
      <c r="G48" s="22">
        <v>6</v>
      </c>
      <c r="H48" s="22">
        <v>8</v>
      </c>
      <c r="I48" s="22">
        <v>7</v>
      </c>
      <c r="J48" s="22">
        <v>7</v>
      </c>
      <c r="K48">
        <v>6</v>
      </c>
      <c r="L48" s="22">
        <v>5</v>
      </c>
      <c r="M48" s="23">
        <v>5</v>
      </c>
      <c r="N48" s="23">
        <v>5</v>
      </c>
      <c r="O48" s="23">
        <v>5</v>
      </c>
      <c r="P48" s="23">
        <v>5</v>
      </c>
      <c r="Q48" s="23">
        <v>5</v>
      </c>
      <c r="R48" s="23">
        <v>5</v>
      </c>
      <c r="S48" s="23">
        <v>5</v>
      </c>
      <c r="T48" s="23">
        <v>5</v>
      </c>
    </row>
    <row r="49" spans="2:20">
      <c r="B49" s="21" t="s">
        <v>28</v>
      </c>
      <c r="C49" s="22">
        <v>15</v>
      </c>
      <c r="D49" s="22">
        <v>14</v>
      </c>
      <c r="E49" s="22">
        <v>13</v>
      </c>
      <c r="F49" s="22">
        <v>16</v>
      </c>
      <c r="G49" s="22">
        <v>27</v>
      </c>
      <c r="H49" s="22">
        <v>29</v>
      </c>
      <c r="I49" s="22">
        <v>23</v>
      </c>
      <c r="J49" s="22">
        <v>26</v>
      </c>
      <c r="K49">
        <v>30</v>
      </c>
      <c r="L49" s="22">
        <v>27</v>
      </c>
      <c r="M49" s="23">
        <v>27</v>
      </c>
      <c r="N49" s="23">
        <v>27</v>
      </c>
      <c r="O49" s="23">
        <v>27</v>
      </c>
      <c r="P49" s="23">
        <v>27</v>
      </c>
      <c r="Q49" s="23">
        <v>27</v>
      </c>
      <c r="R49" s="23">
        <v>27</v>
      </c>
      <c r="S49" s="23">
        <v>27</v>
      </c>
      <c r="T49" s="23">
        <v>27</v>
      </c>
    </row>
    <row r="50" spans="2:20">
      <c r="B50" s="21" t="s">
        <v>26</v>
      </c>
      <c r="C50" s="22">
        <v>2</v>
      </c>
      <c r="D50" s="22">
        <v>4</v>
      </c>
      <c r="E50" s="22">
        <v>3</v>
      </c>
      <c r="F50" s="22">
        <v>2</v>
      </c>
      <c r="G50" s="22">
        <v>2</v>
      </c>
      <c r="H50" s="22">
        <v>2</v>
      </c>
      <c r="I50" s="22">
        <v>2</v>
      </c>
      <c r="J50" s="22">
        <v>2</v>
      </c>
      <c r="K50">
        <v>3</v>
      </c>
      <c r="L50" s="22">
        <v>2</v>
      </c>
      <c r="M50" s="23">
        <v>2</v>
      </c>
      <c r="N50" s="23">
        <v>2</v>
      </c>
      <c r="O50" s="23">
        <v>2</v>
      </c>
      <c r="P50" s="23">
        <v>2</v>
      </c>
      <c r="Q50" s="23">
        <v>2</v>
      </c>
      <c r="R50" s="23">
        <v>2</v>
      </c>
      <c r="S50" s="23">
        <v>2</v>
      </c>
      <c r="T50" s="23">
        <v>2</v>
      </c>
    </row>
    <row r="51" spans="2:20">
      <c r="B51" s="21" t="s">
        <v>16</v>
      </c>
      <c r="C51" s="22">
        <v>3</v>
      </c>
      <c r="D51" s="22">
        <v>5</v>
      </c>
      <c r="E51" s="22">
        <v>4</v>
      </c>
      <c r="F51" s="22">
        <v>5</v>
      </c>
      <c r="G51" s="22">
        <v>5</v>
      </c>
      <c r="H51" s="22">
        <v>9</v>
      </c>
      <c r="I51" s="22">
        <v>5</v>
      </c>
      <c r="J51" s="22">
        <v>5</v>
      </c>
      <c r="K51">
        <v>7</v>
      </c>
      <c r="L51" s="22">
        <v>6</v>
      </c>
      <c r="M51" s="23">
        <v>6</v>
      </c>
      <c r="N51" s="23">
        <v>6</v>
      </c>
      <c r="O51" s="23">
        <v>6</v>
      </c>
      <c r="P51" s="23">
        <v>6</v>
      </c>
      <c r="Q51" s="23">
        <v>6</v>
      </c>
      <c r="R51" s="23">
        <v>6</v>
      </c>
      <c r="S51" s="23">
        <v>6</v>
      </c>
      <c r="T51" s="23">
        <v>6</v>
      </c>
    </row>
    <row r="52" spans="2:20">
      <c r="B52" s="21" t="s">
        <v>22</v>
      </c>
      <c r="C52" s="22">
        <v>0</v>
      </c>
      <c r="D52" s="22">
        <v>0</v>
      </c>
      <c r="E52" s="22">
        <v>0</v>
      </c>
      <c r="F52" s="22">
        <v>4</v>
      </c>
      <c r="G52" s="22">
        <v>3</v>
      </c>
      <c r="H52" s="22">
        <v>4</v>
      </c>
      <c r="I52" s="22">
        <v>3</v>
      </c>
      <c r="J52" s="22">
        <v>1</v>
      </c>
      <c r="K52">
        <v>1</v>
      </c>
      <c r="L52" s="22">
        <v>2</v>
      </c>
      <c r="M52" s="23">
        <v>2</v>
      </c>
      <c r="N52" s="23">
        <v>2</v>
      </c>
      <c r="O52" s="23">
        <v>2</v>
      </c>
      <c r="P52" s="23">
        <v>2</v>
      </c>
      <c r="Q52" s="23">
        <v>2</v>
      </c>
      <c r="R52" s="23">
        <v>2</v>
      </c>
      <c r="S52" s="23">
        <v>2</v>
      </c>
      <c r="T52" s="23">
        <v>2</v>
      </c>
    </row>
    <row r="53" spans="2:20">
      <c r="B53" s="21" t="s">
        <v>41</v>
      </c>
      <c r="C53" s="22">
        <v>2</v>
      </c>
      <c r="D53" s="22">
        <v>2</v>
      </c>
      <c r="E53" s="22">
        <v>2</v>
      </c>
      <c r="F53" s="22">
        <v>0</v>
      </c>
      <c r="G53" s="22">
        <v>3</v>
      </c>
      <c r="H53" s="22">
        <v>3</v>
      </c>
      <c r="I53" s="22">
        <v>4</v>
      </c>
      <c r="J53" s="22">
        <v>4</v>
      </c>
      <c r="K53">
        <v>2</v>
      </c>
      <c r="L53" s="22">
        <v>2</v>
      </c>
      <c r="M53" s="23">
        <v>2</v>
      </c>
      <c r="N53" s="23">
        <v>2</v>
      </c>
      <c r="O53" s="23">
        <v>2</v>
      </c>
      <c r="P53" s="23">
        <v>2</v>
      </c>
      <c r="Q53" s="23">
        <v>2</v>
      </c>
      <c r="R53" s="23">
        <v>2</v>
      </c>
      <c r="S53" s="23">
        <v>2</v>
      </c>
      <c r="T53" s="23">
        <v>2</v>
      </c>
    </row>
    <row r="54" spans="2:20">
      <c r="B54" s="21" t="s">
        <v>35</v>
      </c>
      <c r="C54" s="22">
        <v>2</v>
      </c>
      <c r="D54" s="22">
        <v>1</v>
      </c>
      <c r="E54" s="22">
        <v>1</v>
      </c>
      <c r="F54" s="22">
        <v>1</v>
      </c>
      <c r="G54" s="22">
        <v>1</v>
      </c>
      <c r="H54" s="22">
        <v>0</v>
      </c>
      <c r="I54" s="22">
        <v>1</v>
      </c>
      <c r="J54" s="22">
        <v>1</v>
      </c>
      <c r="K54">
        <v>1</v>
      </c>
      <c r="L54" s="22">
        <v>0</v>
      </c>
      <c r="M54" s="23">
        <v>0</v>
      </c>
      <c r="N54" s="23">
        <v>0</v>
      </c>
      <c r="O54" s="23">
        <v>0</v>
      </c>
      <c r="P54" s="23">
        <v>0</v>
      </c>
      <c r="Q54" s="23">
        <v>0</v>
      </c>
      <c r="R54" s="23">
        <v>0</v>
      </c>
      <c r="S54" s="23">
        <v>0</v>
      </c>
      <c r="T54" s="23">
        <v>0</v>
      </c>
    </row>
    <row r="55" spans="2:20">
      <c r="B55" s="21" t="s">
        <v>45</v>
      </c>
      <c r="C55" s="22">
        <v>2</v>
      </c>
      <c r="D55" s="22">
        <v>2</v>
      </c>
      <c r="E55" s="22">
        <v>2</v>
      </c>
      <c r="F55" s="22">
        <v>1</v>
      </c>
      <c r="G55" s="22">
        <v>2</v>
      </c>
      <c r="H55" s="22">
        <v>2</v>
      </c>
      <c r="I55" s="22">
        <v>2</v>
      </c>
      <c r="J55" s="22">
        <v>1</v>
      </c>
      <c r="K55">
        <v>2</v>
      </c>
      <c r="L55" s="22">
        <v>2</v>
      </c>
      <c r="M55" s="23">
        <v>2</v>
      </c>
      <c r="N55" s="23">
        <v>2</v>
      </c>
      <c r="O55" s="23">
        <v>2</v>
      </c>
      <c r="P55" s="23">
        <v>2</v>
      </c>
      <c r="Q55" s="23">
        <v>2</v>
      </c>
      <c r="R55" s="23">
        <v>2</v>
      </c>
      <c r="S55" s="23">
        <v>2</v>
      </c>
      <c r="T55" s="23">
        <v>2</v>
      </c>
    </row>
    <row r="56" spans="2:20">
      <c r="B56" s="21" t="s">
        <v>59</v>
      </c>
      <c r="C56" s="22">
        <v>1</v>
      </c>
      <c r="D56" s="22">
        <v>2</v>
      </c>
      <c r="E56" s="22">
        <v>1</v>
      </c>
      <c r="F56" s="22">
        <v>1</v>
      </c>
      <c r="G56" s="22">
        <v>1</v>
      </c>
      <c r="H56" s="22">
        <v>1</v>
      </c>
      <c r="I56" s="22">
        <v>1</v>
      </c>
      <c r="J56" s="22">
        <v>1</v>
      </c>
      <c r="K56">
        <v>1</v>
      </c>
      <c r="L56" s="22">
        <v>1</v>
      </c>
      <c r="M56" s="23">
        <v>1</v>
      </c>
      <c r="N56" s="23">
        <v>1</v>
      </c>
      <c r="O56" s="23">
        <v>1</v>
      </c>
      <c r="P56" s="23">
        <v>1</v>
      </c>
      <c r="Q56" s="23">
        <v>1</v>
      </c>
      <c r="R56" s="23">
        <v>1</v>
      </c>
      <c r="S56" s="23">
        <v>1</v>
      </c>
      <c r="T56" s="23">
        <v>1</v>
      </c>
    </row>
    <row r="57" spans="2:20">
      <c r="B57" s="21" t="s">
        <v>32</v>
      </c>
      <c r="C57" s="22">
        <v>5</v>
      </c>
      <c r="D57" s="22">
        <v>6</v>
      </c>
      <c r="E57" s="22">
        <v>5</v>
      </c>
      <c r="F57" s="22">
        <v>4</v>
      </c>
      <c r="G57" s="22">
        <v>3</v>
      </c>
      <c r="H57" s="22">
        <v>6</v>
      </c>
      <c r="I57" s="22">
        <v>10</v>
      </c>
      <c r="J57" s="22">
        <v>5</v>
      </c>
      <c r="K57">
        <v>6</v>
      </c>
      <c r="L57" s="22">
        <v>7</v>
      </c>
      <c r="M57" s="23">
        <v>7</v>
      </c>
      <c r="N57" s="23">
        <v>7</v>
      </c>
      <c r="O57" s="23">
        <v>7</v>
      </c>
      <c r="P57" s="23">
        <v>7</v>
      </c>
      <c r="Q57" s="23">
        <v>7</v>
      </c>
      <c r="R57" s="23">
        <v>7</v>
      </c>
      <c r="S57" s="23">
        <v>7</v>
      </c>
      <c r="T57" s="23">
        <v>7</v>
      </c>
    </row>
    <row r="58" spans="2:20">
      <c r="B58" s="21" t="s">
        <v>18</v>
      </c>
      <c r="C58" s="22">
        <v>2</v>
      </c>
      <c r="D58" s="22">
        <v>4</v>
      </c>
      <c r="E58" s="22">
        <v>3</v>
      </c>
      <c r="F58" s="22">
        <v>2</v>
      </c>
      <c r="G58" s="22">
        <v>3</v>
      </c>
      <c r="H58" s="22">
        <v>2</v>
      </c>
      <c r="I58" s="22">
        <v>1</v>
      </c>
      <c r="J58" s="22">
        <v>2</v>
      </c>
      <c r="K58">
        <v>2</v>
      </c>
      <c r="L58" s="22">
        <v>2</v>
      </c>
      <c r="M58" s="23">
        <v>2</v>
      </c>
      <c r="N58" s="23">
        <v>2</v>
      </c>
      <c r="O58" s="23">
        <v>2</v>
      </c>
      <c r="P58" s="23">
        <v>2</v>
      </c>
      <c r="Q58" s="23">
        <v>2</v>
      </c>
      <c r="R58" s="23">
        <v>2</v>
      </c>
      <c r="S58" s="23">
        <v>2</v>
      </c>
      <c r="T58" s="23">
        <v>2</v>
      </c>
    </row>
    <row r="59" spans="2:20">
      <c r="B59" s="21" t="s">
        <v>34</v>
      </c>
      <c r="C59" s="22">
        <v>1</v>
      </c>
      <c r="D59" s="22">
        <v>1</v>
      </c>
      <c r="E59" s="22">
        <v>1</v>
      </c>
      <c r="F59" s="22">
        <v>2</v>
      </c>
      <c r="G59" s="22">
        <v>1</v>
      </c>
      <c r="H59" s="22">
        <v>1</v>
      </c>
      <c r="I59" s="22">
        <v>0</v>
      </c>
      <c r="J59" s="22">
        <v>1</v>
      </c>
      <c r="K59">
        <v>0</v>
      </c>
      <c r="L59" s="22">
        <v>1</v>
      </c>
      <c r="M59" s="23">
        <v>1</v>
      </c>
      <c r="N59" s="23">
        <v>1</v>
      </c>
      <c r="O59" s="23">
        <v>1</v>
      </c>
      <c r="P59" s="23">
        <v>1</v>
      </c>
      <c r="Q59" s="23">
        <v>1</v>
      </c>
      <c r="R59" s="23">
        <v>1</v>
      </c>
      <c r="S59" s="23">
        <v>1</v>
      </c>
      <c r="T59" s="23">
        <v>1</v>
      </c>
    </row>
    <row r="60" spans="2:20">
      <c r="B60" s="21" t="s">
        <v>15</v>
      </c>
      <c r="C60" s="22">
        <v>2</v>
      </c>
      <c r="D60" s="22">
        <v>2</v>
      </c>
      <c r="E60" s="22">
        <v>2</v>
      </c>
      <c r="F60" s="22">
        <v>1</v>
      </c>
      <c r="G60" s="22">
        <v>2</v>
      </c>
      <c r="H60" s="22">
        <v>1</v>
      </c>
      <c r="I60" s="22">
        <v>2</v>
      </c>
      <c r="J60" s="22">
        <v>1</v>
      </c>
      <c r="K60">
        <v>0</v>
      </c>
      <c r="L60" s="22">
        <v>1</v>
      </c>
      <c r="M60" s="23">
        <v>1</v>
      </c>
      <c r="N60" s="23">
        <v>1</v>
      </c>
      <c r="O60" s="23">
        <v>1</v>
      </c>
      <c r="P60" s="23">
        <v>1</v>
      </c>
      <c r="Q60" s="23">
        <v>1</v>
      </c>
      <c r="R60" s="23">
        <v>1</v>
      </c>
      <c r="S60" s="23">
        <v>1</v>
      </c>
      <c r="T60" s="23">
        <v>1</v>
      </c>
    </row>
    <row r="61" spans="2:20">
      <c r="B61" s="21" t="s">
        <v>63</v>
      </c>
      <c r="C61" s="22">
        <v>4</v>
      </c>
      <c r="D61" s="22">
        <v>5</v>
      </c>
      <c r="E61" s="22">
        <v>3</v>
      </c>
      <c r="F61" s="22">
        <v>3</v>
      </c>
      <c r="G61" s="22">
        <v>3</v>
      </c>
      <c r="H61" s="22">
        <v>5</v>
      </c>
      <c r="I61" s="22">
        <v>3</v>
      </c>
      <c r="J61" s="22">
        <v>2</v>
      </c>
      <c r="K61">
        <v>5</v>
      </c>
      <c r="L61" s="22">
        <v>3</v>
      </c>
      <c r="M61" s="23">
        <v>3</v>
      </c>
      <c r="N61" s="23">
        <v>3</v>
      </c>
      <c r="O61" s="23">
        <v>3</v>
      </c>
      <c r="P61" s="23">
        <v>3</v>
      </c>
      <c r="Q61" s="23">
        <v>3</v>
      </c>
      <c r="R61" s="23">
        <v>3</v>
      </c>
      <c r="S61" s="23">
        <v>3</v>
      </c>
      <c r="T61" s="23">
        <v>3</v>
      </c>
    </row>
    <row r="62" spans="2:20">
      <c r="B62" s="21" t="s">
        <v>29</v>
      </c>
      <c r="C62" s="22">
        <v>2</v>
      </c>
      <c r="D62" s="22">
        <v>3</v>
      </c>
      <c r="E62" s="22">
        <v>2</v>
      </c>
      <c r="F62" s="22">
        <v>1</v>
      </c>
      <c r="G62" s="22">
        <v>0</v>
      </c>
      <c r="H62" s="22">
        <v>2</v>
      </c>
      <c r="I62" s="22">
        <v>2</v>
      </c>
      <c r="J62" s="22">
        <v>2</v>
      </c>
      <c r="K62">
        <v>1</v>
      </c>
      <c r="L62" s="22">
        <v>3</v>
      </c>
      <c r="M62" s="23">
        <v>3</v>
      </c>
      <c r="N62" s="23">
        <v>3</v>
      </c>
      <c r="O62" s="23">
        <v>3</v>
      </c>
      <c r="P62" s="23">
        <v>3</v>
      </c>
      <c r="Q62" s="23">
        <v>3</v>
      </c>
      <c r="R62" s="23">
        <v>3</v>
      </c>
      <c r="S62" s="23">
        <v>3</v>
      </c>
      <c r="T62" s="23">
        <v>3</v>
      </c>
    </row>
    <row r="63" spans="2:20">
      <c r="B63" s="21" t="s">
        <v>2</v>
      </c>
      <c r="C63" s="22">
        <v>0</v>
      </c>
      <c r="D63" s="22">
        <v>0</v>
      </c>
      <c r="E63" s="22">
        <v>0</v>
      </c>
      <c r="F63" s="22">
        <v>1</v>
      </c>
      <c r="G63" s="22">
        <v>3</v>
      </c>
      <c r="H63" s="22">
        <v>2</v>
      </c>
      <c r="I63" s="22">
        <v>3</v>
      </c>
      <c r="J63" s="22">
        <v>3</v>
      </c>
      <c r="K63">
        <v>1</v>
      </c>
      <c r="L63" s="22">
        <v>1</v>
      </c>
      <c r="M63" s="23">
        <v>1</v>
      </c>
      <c r="N63" s="23">
        <v>1</v>
      </c>
      <c r="O63" s="23">
        <v>1</v>
      </c>
      <c r="P63" s="23">
        <v>1</v>
      </c>
      <c r="Q63" s="23">
        <v>1</v>
      </c>
      <c r="R63" s="23">
        <v>1</v>
      </c>
      <c r="S63" s="23">
        <v>1</v>
      </c>
      <c r="T63" s="23">
        <v>1</v>
      </c>
    </row>
    <row r="64" spans="2:20">
      <c r="B64" s="21" t="s">
        <v>52</v>
      </c>
      <c r="C64" s="22">
        <v>2</v>
      </c>
      <c r="D64" s="22">
        <v>1</v>
      </c>
      <c r="E64" s="22">
        <v>2</v>
      </c>
      <c r="F64" s="22">
        <v>2</v>
      </c>
      <c r="G64" s="22">
        <v>2</v>
      </c>
      <c r="H64" s="22">
        <v>1</v>
      </c>
      <c r="I64" s="22">
        <v>3</v>
      </c>
      <c r="J64" s="22">
        <v>4</v>
      </c>
      <c r="K64">
        <v>1</v>
      </c>
      <c r="L64" s="22">
        <v>3</v>
      </c>
      <c r="M64" s="23">
        <v>3</v>
      </c>
      <c r="N64" s="23">
        <v>3</v>
      </c>
      <c r="O64" s="23">
        <v>3</v>
      </c>
      <c r="P64" s="23">
        <v>3</v>
      </c>
      <c r="Q64" s="23">
        <v>3</v>
      </c>
      <c r="R64" s="23">
        <v>3</v>
      </c>
      <c r="S64" s="23">
        <v>3</v>
      </c>
      <c r="T64" s="23">
        <v>3</v>
      </c>
    </row>
    <row r="65" spans="2:20">
      <c r="B65" s="21" t="s">
        <v>42</v>
      </c>
      <c r="C65" s="22">
        <v>3</v>
      </c>
      <c r="D65" s="22">
        <v>5</v>
      </c>
      <c r="E65" s="22">
        <v>3</v>
      </c>
      <c r="F65" s="22">
        <v>6</v>
      </c>
      <c r="G65" s="22">
        <v>4</v>
      </c>
      <c r="H65" s="22">
        <v>4</v>
      </c>
      <c r="I65" s="22">
        <v>4</v>
      </c>
      <c r="J65" s="22">
        <v>2</v>
      </c>
      <c r="K65">
        <v>5</v>
      </c>
      <c r="L65" s="22">
        <v>4</v>
      </c>
      <c r="M65" s="23">
        <v>4</v>
      </c>
      <c r="N65" s="23">
        <v>4</v>
      </c>
      <c r="O65" s="23">
        <v>4</v>
      </c>
      <c r="P65" s="23">
        <v>4</v>
      </c>
      <c r="Q65" s="23">
        <v>4</v>
      </c>
      <c r="R65" s="23">
        <v>4</v>
      </c>
      <c r="S65" s="23">
        <v>4</v>
      </c>
      <c r="T65" s="23">
        <v>4</v>
      </c>
    </row>
    <row r="66" spans="2:20">
      <c r="B66" s="21" t="s">
        <v>40</v>
      </c>
      <c r="C66" s="22">
        <v>4</v>
      </c>
      <c r="D66" s="22">
        <v>4</v>
      </c>
      <c r="E66" s="22">
        <v>4</v>
      </c>
      <c r="F66" s="22">
        <v>3</v>
      </c>
      <c r="G66" s="22">
        <v>4</v>
      </c>
      <c r="H66" s="22">
        <v>3</v>
      </c>
      <c r="I66" s="22">
        <v>5</v>
      </c>
      <c r="J66" s="22">
        <v>3</v>
      </c>
      <c r="K66">
        <v>2</v>
      </c>
      <c r="L66" s="22">
        <v>2</v>
      </c>
      <c r="M66" s="23">
        <v>2</v>
      </c>
      <c r="N66" s="23">
        <v>2</v>
      </c>
      <c r="O66" s="23">
        <v>2</v>
      </c>
      <c r="P66" s="23">
        <v>2</v>
      </c>
      <c r="Q66" s="23">
        <v>2</v>
      </c>
      <c r="R66" s="23">
        <v>2</v>
      </c>
      <c r="S66" s="23">
        <v>2</v>
      </c>
      <c r="T66" s="23">
        <v>2</v>
      </c>
    </row>
    <row r="67" spans="2:20">
      <c r="B67" s="21" t="s">
        <v>60</v>
      </c>
      <c r="C67" s="22">
        <v>1</v>
      </c>
      <c r="D67" s="22">
        <v>3</v>
      </c>
      <c r="E67" s="22">
        <v>3</v>
      </c>
      <c r="F67" s="22">
        <v>7</v>
      </c>
      <c r="G67" s="22">
        <v>4</v>
      </c>
      <c r="H67" s="22">
        <v>4</v>
      </c>
      <c r="I67" s="22">
        <v>2</v>
      </c>
      <c r="J67" s="22">
        <v>5</v>
      </c>
      <c r="K67">
        <v>3</v>
      </c>
      <c r="L67" s="22">
        <v>5</v>
      </c>
      <c r="M67" s="23">
        <v>5</v>
      </c>
      <c r="N67" s="23">
        <v>5</v>
      </c>
      <c r="O67" s="23">
        <v>5</v>
      </c>
      <c r="P67" s="23">
        <v>5</v>
      </c>
      <c r="Q67" s="23">
        <v>5</v>
      </c>
      <c r="R67" s="23">
        <v>5</v>
      </c>
      <c r="S67" s="23">
        <v>5</v>
      </c>
      <c r="T67" s="23">
        <v>5</v>
      </c>
    </row>
    <row r="68" spans="2:20">
      <c r="B68" s="21" t="s">
        <v>21</v>
      </c>
      <c r="C68" s="22">
        <v>96</v>
      </c>
      <c r="D68" s="22">
        <v>86</v>
      </c>
      <c r="E68" s="22">
        <v>102</v>
      </c>
      <c r="F68" s="22">
        <v>79</v>
      </c>
      <c r="G68" s="22">
        <v>84</v>
      </c>
      <c r="H68" s="22">
        <v>74</v>
      </c>
      <c r="I68" s="22">
        <v>71</v>
      </c>
      <c r="J68" s="22">
        <v>79</v>
      </c>
      <c r="K68">
        <v>86</v>
      </c>
      <c r="L68" s="22">
        <v>81</v>
      </c>
      <c r="M68" s="23">
        <v>81</v>
      </c>
      <c r="N68" s="23">
        <v>81</v>
      </c>
      <c r="O68" s="23">
        <v>81</v>
      </c>
      <c r="P68" s="23">
        <v>81</v>
      </c>
      <c r="Q68" s="23">
        <v>81</v>
      </c>
      <c r="R68" s="23">
        <v>81</v>
      </c>
      <c r="S68" s="23">
        <v>81</v>
      </c>
      <c r="T68" s="23">
        <v>81</v>
      </c>
    </row>
    <row r="69" spans="2:20">
      <c r="B69" s="21" t="s">
        <v>51</v>
      </c>
      <c r="C69" s="22">
        <v>4</v>
      </c>
      <c r="D69" s="22">
        <v>4</v>
      </c>
      <c r="E69" s="22">
        <v>3</v>
      </c>
      <c r="F69" s="22">
        <v>2</v>
      </c>
      <c r="G69" s="22">
        <v>1</v>
      </c>
      <c r="H69" s="22">
        <v>3</v>
      </c>
      <c r="I69" s="22">
        <v>2</v>
      </c>
      <c r="J69" s="22">
        <v>2</v>
      </c>
      <c r="K69">
        <v>1</v>
      </c>
      <c r="L69" s="22">
        <v>0</v>
      </c>
      <c r="M69" s="23">
        <v>0</v>
      </c>
      <c r="N69" s="23">
        <v>0</v>
      </c>
      <c r="O69" s="23">
        <v>0</v>
      </c>
      <c r="P69" s="23">
        <v>0</v>
      </c>
      <c r="Q69" s="23">
        <v>0</v>
      </c>
      <c r="R69" s="23">
        <v>0</v>
      </c>
      <c r="S69" s="23">
        <v>0</v>
      </c>
      <c r="T69" s="23">
        <v>0</v>
      </c>
    </row>
    <row r="70" spans="2:20">
      <c r="B70" s="21" t="s">
        <v>73</v>
      </c>
      <c r="C70" s="22">
        <v>0</v>
      </c>
      <c r="D70" s="22">
        <v>0</v>
      </c>
      <c r="E70" s="22">
        <v>10</v>
      </c>
      <c r="F70" s="22">
        <v>19</v>
      </c>
      <c r="G70" s="22">
        <v>18</v>
      </c>
      <c r="H70" s="22">
        <v>21</v>
      </c>
      <c r="I70" s="22">
        <v>19</v>
      </c>
      <c r="J70" s="22">
        <v>20</v>
      </c>
      <c r="K70">
        <v>15</v>
      </c>
      <c r="L70" s="22">
        <v>11</v>
      </c>
      <c r="M70" s="23">
        <v>11</v>
      </c>
      <c r="N70" s="23">
        <v>11</v>
      </c>
      <c r="O70" s="23">
        <v>11</v>
      </c>
      <c r="P70" s="23">
        <v>11</v>
      </c>
      <c r="Q70" s="23">
        <v>11</v>
      </c>
      <c r="R70" s="23">
        <v>11</v>
      </c>
      <c r="S70" s="23">
        <v>11</v>
      </c>
      <c r="T70" s="23">
        <v>11</v>
      </c>
    </row>
    <row r="71" spans="2:20">
      <c r="B71" s="21" t="s">
        <v>17</v>
      </c>
      <c r="C71" s="22">
        <v>2</v>
      </c>
      <c r="D71" s="22">
        <v>2</v>
      </c>
      <c r="E71" s="22">
        <v>2</v>
      </c>
      <c r="F71" s="22">
        <v>2</v>
      </c>
      <c r="G71" s="22">
        <v>3</v>
      </c>
      <c r="H71" s="22">
        <v>3</v>
      </c>
      <c r="I71" s="22">
        <v>2</v>
      </c>
      <c r="J71" s="22">
        <v>2</v>
      </c>
      <c r="K71">
        <v>2</v>
      </c>
      <c r="L71" s="22">
        <v>2</v>
      </c>
      <c r="M71" s="23">
        <v>2</v>
      </c>
      <c r="N71" s="23">
        <v>2</v>
      </c>
      <c r="O71" s="23">
        <v>2</v>
      </c>
      <c r="P71" s="23">
        <v>2</v>
      </c>
      <c r="Q71" s="23">
        <v>2</v>
      </c>
      <c r="R71" s="23">
        <v>2</v>
      </c>
      <c r="S71" s="23">
        <v>2</v>
      </c>
      <c r="T71" s="23">
        <v>2</v>
      </c>
    </row>
    <row r="72" spans="2:20">
      <c r="B72" s="21" t="s">
        <v>27</v>
      </c>
      <c r="C72" s="22">
        <v>5</v>
      </c>
      <c r="D72" s="22">
        <v>4</v>
      </c>
      <c r="E72" s="22">
        <v>3</v>
      </c>
      <c r="F72" s="22">
        <v>4</v>
      </c>
      <c r="G72" s="22">
        <v>2</v>
      </c>
      <c r="H72" s="22">
        <v>3</v>
      </c>
      <c r="I72" s="22">
        <v>1</v>
      </c>
      <c r="J72" s="22">
        <v>2</v>
      </c>
      <c r="K72">
        <v>2</v>
      </c>
      <c r="L72" s="22">
        <v>2</v>
      </c>
      <c r="M72" s="23">
        <v>2</v>
      </c>
      <c r="N72" s="23">
        <v>2</v>
      </c>
      <c r="O72" s="23">
        <v>2</v>
      </c>
      <c r="P72" s="23">
        <v>2</v>
      </c>
      <c r="Q72" s="23">
        <v>2</v>
      </c>
      <c r="R72" s="23">
        <v>2</v>
      </c>
      <c r="S72" s="23">
        <v>2</v>
      </c>
      <c r="T72" s="23">
        <v>2</v>
      </c>
    </row>
    <row r="73" spans="2:20">
      <c r="B73" s="21" t="s">
        <v>44</v>
      </c>
      <c r="C73" s="22">
        <v>0</v>
      </c>
      <c r="D73" s="22">
        <v>0</v>
      </c>
      <c r="E73" s="22">
        <v>0</v>
      </c>
      <c r="F73" s="22">
        <v>1</v>
      </c>
      <c r="G73" s="22">
        <v>2</v>
      </c>
      <c r="H73" s="22">
        <v>2</v>
      </c>
      <c r="I73" s="22">
        <v>2</v>
      </c>
      <c r="J73" s="22">
        <v>1</v>
      </c>
      <c r="K73">
        <v>1</v>
      </c>
      <c r="L73" s="22">
        <v>1</v>
      </c>
      <c r="M73" s="23">
        <v>1</v>
      </c>
      <c r="N73" s="23">
        <v>1</v>
      </c>
      <c r="O73" s="23">
        <v>1</v>
      </c>
      <c r="P73" s="23">
        <v>1</v>
      </c>
      <c r="Q73" s="23">
        <v>1</v>
      </c>
      <c r="R73" s="23">
        <v>1</v>
      </c>
      <c r="S73" s="23">
        <v>1</v>
      </c>
      <c r="T73" s="23">
        <v>1</v>
      </c>
    </row>
    <row r="74" spans="2:20">
      <c r="B74" s="21" t="s">
        <v>54</v>
      </c>
      <c r="C74" s="22">
        <v>1</v>
      </c>
      <c r="D74" s="22">
        <v>2</v>
      </c>
      <c r="E74" s="22">
        <v>2</v>
      </c>
      <c r="F74" s="22">
        <v>2</v>
      </c>
      <c r="G74" s="22">
        <v>2</v>
      </c>
      <c r="H74" s="22">
        <v>2</v>
      </c>
      <c r="I74" s="22">
        <v>2</v>
      </c>
      <c r="J74" s="22">
        <v>3</v>
      </c>
      <c r="K74">
        <v>1</v>
      </c>
      <c r="L74" s="22">
        <v>2</v>
      </c>
      <c r="M74" s="23">
        <v>2</v>
      </c>
      <c r="N74" s="23">
        <v>2</v>
      </c>
      <c r="O74" s="23">
        <v>2</v>
      </c>
      <c r="P74" s="23">
        <v>2</v>
      </c>
      <c r="Q74" s="23">
        <v>2</v>
      </c>
      <c r="R74" s="23">
        <v>2</v>
      </c>
      <c r="S74" s="23">
        <v>2</v>
      </c>
      <c r="T74" s="23">
        <v>2</v>
      </c>
    </row>
    <row r="75" spans="2:20">
      <c r="B75" s="21" t="s">
        <v>3</v>
      </c>
      <c r="C75" s="22">
        <v>2</v>
      </c>
      <c r="D75" s="22">
        <v>5</v>
      </c>
      <c r="E75" s="22">
        <v>2</v>
      </c>
      <c r="F75" s="22">
        <v>4</v>
      </c>
      <c r="G75" s="22">
        <v>4</v>
      </c>
      <c r="H75" s="22">
        <v>7</v>
      </c>
      <c r="I75" s="22">
        <v>4</v>
      </c>
      <c r="J75" s="22">
        <v>6</v>
      </c>
      <c r="K75">
        <v>6</v>
      </c>
      <c r="L75" s="22">
        <v>6</v>
      </c>
      <c r="M75" s="23">
        <v>6</v>
      </c>
      <c r="N75" s="23">
        <v>6</v>
      </c>
      <c r="O75" s="23">
        <v>6</v>
      </c>
      <c r="P75" s="23">
        <v>6</v>
      </c>
      <c r="Q75" s="23">
        <v>6</v>
      </c>
      <c r="R75" s="23">
        <v>6</v>
      </c>
      <c r="S75" s="23">
        <v>6</v>
      </c>
      <c r="T75" s="23">
        <v>6</v>
      </c>
    </row>
    <row r="76" spans="2:20">
      <c r="B76" s="21" t="s">
        <v>1</v>
      </c>
      <c r="C76" s="22">
        <v>24</v>
      </c>
      <c r="D76" s="22">
        <v>23</v>
      </c>
      <c r="E76" s="22">
        <v>28</v>
      </c>
      <c r="F76" s="22">
        <v>30</v>
      </c>
      <c r="G76" s="22">
        <v>29</v>
      </c>
      <c r="H76" s="22">
        <v>27</v>
      </c>
      <c r="I76" s="22">
        <v>34</v>
      </c>
      <c r="J76" s="22">
        <v>33</v>
      </c>
      <c r="K76">
        <v>21</v>
      </c>
      <c r="L76" s="22">
        <v>20</v>
      </c>
      <c r="M76" s="23">
        <v>20</v>
      </c>
      <c r="N76" s="23">
        <v>20</v>
      </c>
      <c r="O76" s="23">
        <v>20</v>
      </c>
      <c r="P76" s="23">
        <v>20</v>
      </c>
      <c r="Q76" s="23">
        <v>20</v>
      </c>
      <c r="R76" s="23">
        <v>20</v>
      </c>
      <c r="S76" s="23">
        <v>20</v>
      </c>
      <c r="T76" s="23">
        <v>20</v>
      </c>
    </row>
    <row r="77" spans="2:20">
      <c r="B77" s="21" t="s">
        <v>150</v>
      </c>
      <c r="C77" s="22"/>
      <c r="D77" s="22"/>
      <c r="E77" s="22"/>
      <c r="F77" s="22"/>
      <c r="G77" s="22"/>
      <c r="H77" s="22"/>
      <c r="I77" s="22"/>
      <c r="J77" s="22"/>
      <c r="K77" s="22"/>
      <c r="L77" s="22"/>
      <c r="M77" s="23"/>
      <c r="N77" s="23"/>
      <c r="O77" s="23"/>
      <c r="P77" s="23"/>
      <c r="Q77" s="23"/>
      <c r="R77" s="23"/>
      <c r="S77" s="23"/>
      <c r="T77" s="23"/>
    </row>
  </sheetData>
  <mergeCells count="3">
    <mergeCell ref="C1:J1"/>
    <mergeCell ref="K1:T1"/>
    <mergeCell ref="A3:A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sheetPr>
    <tabColor theme="7"/>
  </sheetPr>
  <dimension ref="A1:D74"/>
  <sheetViews>
    <sheetView workbookViewId="0">
      <pane ySplit="1" topLeftCell="A2" activePane="bottomLeft" state="frozen"/>
      <selection pane="bottomLeft" activeCell="C2" sqref="C2"/>
    </sheetView>
  </sheetViews>
  <sheetFormatPr defaultRowHeight="15"/>
  <cols>
    <col min="1" max="1" width="36.85546875" bestFit="1" customWidth="1"/>
    <col min="2" max="2" width="48.5703125" customWidth="1"/>
    <col min="3" max="3" width="22.85546875" customWidth="1"/>
    <col min="4" max="4" width="19.42578125" customWidth="1"/>
  </cols>
  <sheetData>
    <row r="1" spans="1:4" ht="45">
      <c r="A1" s="1" t="s">
        <v>80</v>
      </c>
      <c r="B1" s="1" t="s">
        <v>0</v>
      </c>
      <c r="C1" s="40" t="s">
        <v>172</v>
      </c>
      <c r="D1" s="71" t="s">
        <v>230</v>
      </c>
    </row>
    <row r="2" spans="1:4">
      <c r="A2" t="s">
        <v>75</v>
      </c>
      <c r="B2" t="s">
        <v>37</v>
      </c>
      <c r="C2" s="52">
        <v>0</v>
      </c>
    </row>
    <row r="3" spans="1:4">
      <c r="A3" t="s">
        <v>75</v>
      </c>
      <c r="B3" t="s">
        <v>11</v>
      </c>
      <c r="C3" s="52">
        <v>0</v>
      </c>
    </row>
    <row r="4" spans="1:4">
      <c r="A4" t="s">
        <v>75</v>
      </c>
      <c r="B4" t="s">
        <v>25</v>
      </c>
      <c r="C4" s="52">
        <v>0</v>
      </c>
    </row>
    <row r="5" spans="1:4">
      <c r="A5" t="s">
        <v>75</v>
      </c>
      <c r="B5" t="s">
        <v>13</v>
      </c>
      <c r="C5" s="52">
        <v>0</v>
      </c>
    </row>
    <row r="6" spans="1:4">
      <c r="A6" t="s">
        <v>75</v>
      </c>
      <c r="B6" t="s">
        <v>33</v>
      </c>
      <c r="C6" s="52">
        <v>0</v>
      </c>
    </row>
    <row r="7" spans="1:4">
      <c r="A7" t="s">
        <v>75</v>
      </c>
      <c r="B7" t="s">
        <v>58</v>
      </c>
      <c r="C7" s="52">
        <v>0</v>
      </c>
    </row>
    <row r="8" spans="1:4">
      <c r="A8" t="s">
        <v>75</v>
      </c>
      <c r="B8" t="s">
        <v>14</v>
      </c>
      <c r="C8" s="52">
        <v>0</v>
      </c>
    </row>
    <row r="9" spans="1:4">
      <c r="A9" t="s">
        <v>75</v>
      </c>
      <c r="B9" t="s">
        <v>5</v>
      </c>
      <c r="C9" s="52">
        <v>0</v>
      </c>
    </row>
    <row r="10" spans="1:4">
      <c r="A10" t="s">
        <v>75</v>
      </c>
      <c r="B10" t="s">
        <v>30</v>
      </c>
      <c r="C10" s="52">
        <v>0</v>
      </c>
    </row>
    <row r="11" spans="1:4">
      <c r="A11" t="s">
        <v>75</v>
      </c>
      <c r="B11" t="s">
        <v>19</v>
      </c>
      <c r="C11" s="52">
        <v>0</v>
      </c>
    </row>
    <row r="12" spans="1:4">
      <c r="A12" t="s">
        <v>75</v>
      </c>
      <c r="B12" t="s">
        <v>20</v>
      </c>
      <c r="C12" s="52">
        <v>0</v>
      </c>
    </row>
    <row r="13" spans="1:4">
      <c r="A13" t="s">
        <v>75</v>
      </c>
      <c r="B13" s="51" t="s">
        <v>64</v>
      </c>
      <c r="C13" s="52">
        <v>0</v>
      </c>
    </row>
    <row r="14" spans="1:4">
      <c r="A14" t="s">
        <v>75</v>
      </c>
      <c r="B14" s="51" t="s">
        <v>71</v>
      </c>
      <c r="C14" s="52">
        <v>0</v>
      </c>
    </row>
    <row r="15" spans="1:4">
      <c r="A15" t="s">
        <v>75</v>
      </c>
      <c r="B15" s="51" t="s">
        <v>50</v>
      </c>
      <c r="C15" s="52">
        <v>0</v>
      </c>
    </row>
    <row r="16" spans="1:4">
      <c r="A16" t="s">
        <v>75</v>
      </c>
      <c r="B16" s="51" t="s">
        <v>7</v>
      </c>
      <c r="C16" s="52">
        <v>0</v>
      </c>
    </row>
    <row r="17" spans="1:3">
      <c r="A17" t="s">
        <v>75</v>
      </c>
      <c r="B17" s="51" t="s">
        <v>8</v>
      </c>
      <c r="C17" s="52">
        <v>0</v>
      </c>
    </row>
    <row r="18" spans="1:3">
      <c r="A18" t="s">
        <v>75</v>
      </c>
      <c r="B18" s="51" t="s">
        <v>72</v>
      </c>
      <c r="C18" s="52">
        <v>0</v>
      </c>
    </row>
    <row r="19" spans="1:3">
      <c r="A19" t="s">
        <v>75</v>
      </c>
      <c r="B19" s="51" t="s">
        <v>53</v>
      </c>
      <c r="C19" s="52">
        <v>0</v>
      </c>
    </row>
    <row r="20" spans="1:3">
      <c r="A20" t="s">
        <v>75</v>
      </c>
      <c r="B20" s="51" t="s">
        <v>49</v>
      </c>
      <c r="C20" s="52">
        <v>0</v>
      </c>
    </row>
    <row r="21" spans="1:3">
      <c r="A21" t="s">
        <v>75</v>
      </c>
      <c r="B21" s="51" t="s">
        <v>43</v>
      </c>
      <c r="C21" s="52">
        <v>0</v>
      </c>
    </row>
    <row r="22" spans="1:3">
      <c r="A22" t="s">
        <v>75</v>
      </c>
      <c r="B22" s="51" t="s">
        <v>36</v>
      </c>
      <c r="C22" s="52">
        <v>0</v>
      </c>
    </row>
    <row r="23" spans="1:3">
      <c r="A23" t="s">
        <v>75</v>
      </c>
      <c r="B23" s="51" t="s">
        <v>24</v>
      </c>
      <c r="C23" s="52">
        <v>0</v>
      </c>
    </row>
    <row r="24" spans="1:3">
      <c r="A24" t="s">
        <v>75</v>
      </c>
      <c r="B24" t="s">
        <v>10</v>
      </c>
      <c r="C24" s="52">
        <v>0</v>
      </c>
    </row>
    <row r="25" spans="1:3">
      <c r="A25" t="s">
        <v>75</v>
      </c>
      <c r="B25" t="s">
        <v>12</v>
      </c>
      <c r="C25" s="52">
        <v>0</v>
      </c>
    </row>
    <row r="26" spans="1:3">
      <c r="A26" t="s">
        <v>75</v>
      </c>
      <c r="B26" t="s">
        <v>47</v>
      </c>
      <c r="C26" s="52">
        <v>0</v>
      </c>
    </row>
    <row r="27" spans="1:3">
      <c r="A27" t="s">
        <v>75</v>
      </c>
      <c r="B27" t="s">
        <v>39</v>
      </c>
      <c r="C27" s="52">
        <v>0</v>
      </c>
    </row>
    <row r="28" spans="1:3">
      <c r="A28" t="s">
        <v>75</v>
      </c>
      <c r="B28" t="s">
        <v>38</v>
      </c>
      <c r="C28" s="52">
        <v>0</v>
      </c>
    </row>
    <row r="29" spans="1:3">
      <c r="A29" t="s">
        <v>75</v>
      </c>
      <c r="B29" t="s">
        <v>9</v>
      </c>
      <c r="C29" s="52">
        <v>0</v>
      </c>
    </row>
    <row r="30" spans="1:3">
      <c r="A30" t="s">
        <v>75</v>
      </c>
      <c r="B30" t="s">
        <v>66</v>
      </c>
      <c r="C30" s="52">
        <v>0</v>
      </c>
    </row>
    <row r="31" spans="1:3">
      <c r="A31" t="s">
        <v>75</v>
      </c>
      <c r="B31" t="s">
        <v>23</v>
      </c>
      <c r="C31" s="52">
        <v>0</v>
      </c>
    </row>
    <row r="32" spans="1:3">
      <c r="A32" t="s">
        <v>75</v>
      </c>
      <c r="B32" t="s">
        <v>4</v>
      </c>
      <c r="C32" s="52">
        <v>0</v>
      </c>
    </row>
    <row r="33" spans="1:3">
      <c r="A33" t="s">
        <v>75</v>
      </c>
      <c r="B33" t="s">
        <v>28</v>
      </c>
      <c r="C33" s="52">
        <v>0</v>
      </c>
    </row>
    <row r="34" spans="1:3">
      <c r="A34" t="s">
        <v>75</v>
      </c>
      <c r="B34" t="s">
        <v>26</v>
      </c>
      <c r="C34" s="52">
        <v>0</v>
      </c>
    </row>
    <row r="35" spans="1:3">
      <c r="A35" t="s">
        <v>75</v>
      </c>
      <c r="B35" t="s">
        <v>16</v>
      </c>
      <c r="C35" s="52">
        <v>0</v>
      </c>
    </row>
    <row r="36" spans="1:3">
      <c r="A36" t="s">
        <v>75</v>
      </c>
      <c r="B36" s="51" t="s">
        <v>22</v>
      </c>
      <c r="C36" s="52">
        <v>0</v>
      </c>
    </row>
    <row r="37" spans="1:3">
      <c r="A37" t="s">
        <v>75</v>
      </c>
      <c r="B37" s="51" t="s">
        <v>41</v>
      </c>
      <c r="C37" s="52">
        <v>0</v>
      </c>
    </row>
    <row r="38" spans="1:3">
      <c r="A38" t="s">
        <v>75</v>
      </c>
      <c r="B38" s="51" t="s">
        <v>35</v>
      </c>
      <c r="C38" s="52">
        <v>0</v>
      </c>
    </row>
    <row r="39" spans="1:3">
      <c r="A39" t="s">
        <v>75</v>
      </c>
      <c r="B39" s="51" t="s">
        <v>45</v>
      </c>
      <c r="C39" s="52">
        <v>0</v>
      </c>
    </row>
    <row r="40" spans="1:3">
      <c r="A40" t="s">
        <v>75</v>
      </c>
      <c r="B40" s="51" t="s">
        <v>59</v>
      </c>
      <c r="C40" s="52">
        <v>0</v>
      </c>
    </row>
    <row r="41" spans="1:3">
      <c r="A41" t="s">
        <v>75</v>
      </c>
      <c r="B41" s="51" t="s">
        <v>32</v>
      </c>
      <c r="C41" s="52">
        <v>0</v>
      </c>
    </row>
    <row r="42" spans="1:3">
      <c r="A42" t="s">
        <v>75</v>
      </c>
      <c r="B42" s="51" t="s">
        <v>18</v>
      </c>
      <c r="C42" s="52">
        <v>0</v>
      </c>
    </row>
    <row r="43" spans="1:3">
      <c r="A43" t="s">
        <v>75</v>
      </c>
      <c r="B43" s="51" t="s">
        <v>34</v>
      </c>
      <c r="C43" s="52">
        <v>0</v>
      </c>
    </row>
    <row r="44" spans="1:3">
      <c r="A44" t="s">
        <v>75</v>
      </c>
      <c r="B44" s="51" t="s">
        <v>15</v>
      </c>
      <c r="C44" s="52">
        <v>0</v>
      </c>
    </row>
    <row r="45" spans="1:3">
      <c r="A45" t="s">
        <v>75</v>
      </c>
      <c r="B45" s="51" t="s">
        <v>29</v>
      </c>
      <c r="C45" s="52">
        <v>0</v>
      </c>
    </row>
    <row r="46" spans="1:3">
      <c r="A46" t="s">
        <v>75</v>
      </c>
      <c r="B46" s="51" t="s">
        <v>2</v>
      </c>
      <c r="C46" s="52">
        <v>0</v>
      </c>
    </row>
    <row r="47" spans="1:3">
      <c r="A47" t="s">
        <v>75</v>
      </c>
      <c r="B47" s="51" t="s">
        <v>52</v>
      </c>
      <c r="C47" s="52">
        <v>0</v>
      </c>
    </row>
    <row r="48" spans="1:3">
      <c r="A48" t="s">
        <v>75</v>
      </c>
      <c r="B48" t="s">
        <v>42</v>
      </c>
      <c r="C48" s="52">
        <v>0</v>
      </c>
    </row>
    <row r="49" spans="1:3">
      <c r="A49" t="s">
        <v>75</v>
      </c>
      <c r="B49" t="s">
        <v>40</v>
      </c>
      <c r="C49" s="52">
        <v>0</v>
      </c>
    </row>
    <row r="50" spans="1:3">
      <c r="A50" t="s">
        <v>75</v>
      </c>
      <c r="B50" s="45" t="s">
        <v>68</v>
      </c>
      <c r="C50" s="52">
        <v>0</v>
      </c>
    </row>
    <row r="51" spans="1:3">
      <c r="A51" t="s">
        <v>75</v>
      </c>
      <c r="B51" t="s">
        <v>60</v>
      </c>
      <c r="C51" s="52">
        <v>0</v>
      </c>
    </row>
    <row r="52" spans="1:3">
      <c r="A52" t="s">
        <v>75</v>
      </c>
      <c r="B52" t="s">
        <v>73</v>
      </c>
      <c r="C52" s="52">
        <v>0</v>
      </c>
    </row>
    <row r="53" spans="1:3">
      <c r="A53" t="s">
        <v>75</v>
      </c>
      <c r="B53" t="s">
        <v>17</v>
      </c>
      <c r="C53" s="52">
        <v>0</v>
      </c>
    </row>
    <row r="54" spans="1:3">
      <c r="A54" t="s">
        <v>75</v>
      </c>
      <c r="B54" t="s">
        <v>21</v>
      </c>
      <c r="C54" s="52">
        <v>0</v>
      </c>
    </row>
    <row r="55" spans="1:3">
      <c r="A55" t="s">
        <v>75</v>
      </c>
      <c r="B55" t="s">
        <v>51</v>
      </c>
      <c r="C55" s="52">
        <v>0</v>
      </c>
    </row>
    <row r="56" spans="1:3">
      <c r="A56" t="s">
        <v>75</v>
      </c>
      <c r="B56" t="s">
        <v>27</v>
      </c>
      <c r="C56" s="52">
        <v>0</v>
      </c>
    </row>
    <row r="57" spans="1:3">
      <c r="A57" t="s">
        <v>75</v>
      </c>
      <c r="B57" s="51" t="s">
        <v>44</v>
      </c>
      <c r="C57" s="52">
        <v>0</v>
      </c>
    </row>
    <row r="58" spans="1:3">
      <c r="A58" t="s">
        <v>75</v>
      </c>
      <c r="B58" t="s">
        <v>54</v>
      </c>
      <c r="C58" s="52">
        <v>0</v>
      </c>
    </row>
    <row r="59" spans="1:3">
      <c r="A59" t="s">
        <v>75</v>
      </c>
      <c r="B59" t="s">
        <v>3</v>
      </c>
      <c r="C59" s="52">
        <v>0</v>
      </c>
    </row>
    <row r="60" spans="1:3">
      <c r="A60" t="s">
        <v>75</v>
      </c>
      <c r="B60" t="s">
        <v>1</v>
      </c>
      <c r="C60" s="52">
        <v>0</v>
      </c>
    </row>
    <row r="61" spans="1:3">
      <c r="A61" t="s">
        <v>77</v>
      </c>
      <c r="B61" t="s">
        <v>69</v>
      </c>
      <c r="C61" s="52">
        <v>0</v>
      </c>
    </row>
    <row r="62" spans="1:3">
      <c r="A62" t="s">
        <v>77</v>
      </c>
      <c r="B62" t="s">
        <v>61</v>
      </c>
      <c r="C62" s="52">
        <v>0</v>
      </c>
    </row>
    <row r="63" spans="1:3">
      <c r="A63" t="s">
        <v>77</v>
      </c>
      <c r="B63" t="s">
        <v>31</v>
      </c>
      <c r="C63" s="52">
        <v>0</v>
      </c>
    </row>
    <row r="64" spans="1:3">
      <c r="A64" t="s">
        <v>77</v>
      </c>
      <c r="B64" t="s">
        <v>55</v>
      </c>
      <c r="C64" s="52">
        <v>0</v>
      </c>
    </row>
    <row r="65" spans="1:3">
      <c r="A65" t="s">
        <v>77</v>
      </c>
      <c r="B65" t="s">
        <v>67</v>
      </c>
      <c r="C65" s="52">
        <v>0</v>
      </c>
    </row>
    <row r="66" spans="1:3">
      <c r="A66" t="s">
        <v>77</v>
      </c>
      <c r="B66" t="s">
        <v>46</v>
      </c>
      <c r="C66" s="52">
        <v>0</v>
      </c>
    </row>
    <row r="67" spans="1:3">
      <c r="A67" t="s">
        <v>77</v>
      </c>
      <c r="B67" t="s">
        <v>6</v>
      </c>
      <c r="C67" s="52">
        <v>0</v>
      </c>
    </row>
    <row r="68" spans="1:3">
      <c r="A68" t="s">
        <v>77</v>
      </c>
      <c r="B68" t="s">
        <v>62</v>
      </c>
      <c r="C68" s="52">
        <v>0</v>
      </c>
    </row>
    <row r="69" spans="1:3">
      <c r="A69" t="s">
        <v>77</v>
      </c>
      <c r="B69" t="s">
        <v>56</v>
      </c>
      <c r="C69" s="52">
        <v>0</v>
      </c>
    </row>
    <row r="70" spans="1:3">
      <c r="A70" t="s">
        <v>77</v>
      </c>
      <c r="B70" t="s">
        <v>63</v>
      </c>
      <c r="C70" s="52">
        <v>0</v>
      </c>
    </row>
    <row r="71" spans="1:3">
      <c r="A71" t="s">
        <v>77</v>
      </c>
      <c r="B71" t="s">
        <v>65</v>
      </c>
      <c r="C71" s="52">
        <v>0</v>
      </c>
    </row>
    <row r="72" spans="1:3">
      <c r="A72" t="s">
        <v>78</v>
      </c>
      <c r="B72" t="s">
        <v>48</v>
      </c>
      <c r="C72" s="52">
        <v>0</v>
      </c>
    </row>
    <row r="73" spans="1:3">
      <c r="A73" t="s">
        <v>78</v>
      </c>
      <c r="B73" t="s">
        <v>57</v>
      </c>
      <c r="C73" s="52">
        <v>0</v>
      </c>
    </row>
    <row r="74" spans="1:3">
      <c r="B74" s="4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N89"/>
  <sheetViews>
    <sheetView topLeftCell="A13" workbookViewId="0">
      <selection activeCell="J14" sqref="J14:J85"/>
    </sheetView>
  </sheetViews>
  <sheetFormatPr defaultRowHeight="15"/>
  <cols>
    <col min="2" max="2" width="39.7109375" bestFit="1" customWidth="1"/>
    <col min="8" max="10" width="11.42578125" customWidth="1"/>
  </cols>
  <sheetData>
    <row r="1" spans="1:14">
      <c r="A1" t="s">
        <v>88</v>
      </c>
      <c r="D1">
        <f>+'scenarijų aprašai'!E3</f>
        <v>1</v>
      </c>
    </row>
    <row r="3" spans="1:14">
      <c r="C3" s="9"/>
    </row>
    <row r="4" spans="1:14">
      <c r="C4" s="9"/>
    </row>
    <row r="5" spans="1:14">
      <c r="C5" s="9"/>
    </row>
    <row r="6" spans="1:14">
      <c r="C6" s="9"/>
    </row>
    <row r="7" spans="1:14">
      <c r="C7" s="9"/>
    </row>
    <row r="8" spans="1:14">
      <c r="C8" s="9"/>
    </row>
    <row r="9" spans="1:14">
      <c r="C9" s="9"/>
    </row>
    <row r="10" spans="1:14">
      <c r="C10" s="9"/>
    </row>
    <row r="11" spans="1:14">
      <c r="C11" s="9"/>
    </row>
    <row r="12" spans="1:14">
      <c r="M12" t="s">
        <v>231</v>
      </c>
    </row>
    <row r="13" spans="1:14" s="50" customFormat="1" ht="75">
      <c r="A13" s="49" t="s">
        <v>167</v>
      </c>
      <c r="F13" s="3" t="s">
        <v>217</v>
      </c>
      <c r="H13" s="68" t="s">
        <v>218</v>
      </c>
      <c r="I13" s="68" t="s">
        <v>219</v>
      </c>
      <c r="J13" s="68" t="s">
        <v>220</v>
      </c>
      <c r="K13" s="40"/>
      <c r="M13" s="68" t="s">
        <v>218</v>
      </c>
      <c r="N13" s="68" t="s">
        <v>219</v>
      </c>
    </row>
    <row r="14" spans="1:14">
      <c r="A14" t="s">
        <v>75</v>
      </c>
      <c r="B14" t="s">
        <v>37</v>
      </c>
      <c r="C14" s="9"/>
      <c r="D14" s="9"/>
      <c r="E14" s="9"/>
      <c r="F14" s="2">
        <f>+'paklausa ir pasiula'!C2</f>
        <v>117.66666666666664</v>
      </c>
      <c r="G14" s="9"/>
      <c r="H14" s="2">
        <f>+F14+M14</f>
        <v>119.66666666666664</v>
      </c>
      <c r="I14" s="2">
        <f>+F14+N14</f>
        <v>118.62645107794359</v>
      </c>
      <c r="J14" s="2">
        <f>+F14</f>
        <v>117.66666666666664</v>
      </c>
      <c r="K14" s="9"/>
      <c r="L14" s="9"/>
      <c r="M14">
        <v>2</v>
      </c>
      <c r="N14" s="2">
        <v>0.95978441127694869</v>
      </c>
    </row>
    <row r="15" spans="1:14">
      <c r="A15" t="s">
        <v>75</v>
      </c>
      <c r="B15" t="s">
        <v>11</v>
      </c>
      <c r="C15" s="9"/>
      <c r="D15" s="9"/>
      <c r="E15" s="9"/>
      <c r="F15" s="2">
        <f>+'paklausa ir pasiula'!C3</f>
        <v>10</v>
      </c>
      <c r="G15" s="9"/>
      <c r="H15" s="2">
        <f t="shared" ref="H15:H78" si="0">+F15+M15</f>
        <v>11</v>
      </c>
      <c r="I15" s="2">
        <f t="shared" ref="I15:I78" si="1">+F15+N15</f>
        <v>14.415008291873963</v>
      </c>
      <c r="J15" s="2">
        <f t="shared" ref="J15:J78" si="2">+F15</f>
        <v>10</v>
      </c>
      <c r="K15" s="9"/>
      <c r="L15" s="9"/>
      <c r="M15">
        <v>1</v>
      </c>
      <c r="N15" s="2">
        <v>4.4150082918739635</v>
      </c>
    </row>
    <row r="16" spans="1:14">
      <c r="A16" t="s">
        <v>75</v>
      </c>
      <c r="B16" t="s">
        <v>25</v>
      </c>
      <c r="C16" s="9"/>
      <c r="D16" s="9"/>
      <c r="E16" s="9"/>
      <c r="F16" s="2">
        <f>+'paklausa ir pasiula'!C4</f>
        <v>327.16666666666663</v>
      </c>
      <c r="G16" s="9"/>
      <c r="H16" s="2">
        <f t="shared" si="0"/>
        <v>339.16666666666663</v>
      </c>
      <c r="I16" s="2">
        <f t="shared" si="1"/>
        <v>331.58167495854059</v>
      </c>
      <c r="J16" s="2">
        <f t="shared" si="2"/>
        <v>327.16666666666663</v>
      </c>
      <c r="K16" s="9"/>
      <c r="L16" s="9"/>
      <c r="M16">
        <v>12</v>
      </c>
      <c r="N16" s="2">
        <v>4.4150082918739635</v>
      </c>
    </row>
    <row r="17" spans="1:14">
      <c r="A17" t="s">
        <v>75</v>
      </c>
      <c r="B17" t="s">
        <v>13</v>
      </c>
      <c r="C17" s="9"/>
      <c r="D17" s="9"/>
      <c r="E17" s="9"/>
      <c r="F17" s="2">
        <f>+'paklausa ir pasiula'!C5</f>
        <v>607.5</v>
      </c>
      <c r="G17" s="9"/>
      <c r="H17" s="2">
        <f t="shared" si="0"/>
        <v>626.5</v>
      </c>
      <c r="I17" s="2">
        <f t="shared" si="1"/>
        <v>618.82545605306802</v>
      </c>
      <c r="J17" s="2">
        <f t="shared" si="2"/>
        <v>607.5</v>
      </c>
      <c r="K17" s="9"/>
      <c r="L17" s="9"/>
      <c r="M17">
        <v>19</v>
      </c>
      <c r="N17" s="2">
        <v>11.325456053067994</v>
      </c>
    </row>
    <row r="18" spans="1:14">
      <c r="A18" t="s">
        <v>75</v>
      </c>
      <c r="B18" t="s">
        <v>33</v>
      </c>
      <c r="C18" s="9"/>
      <c r="D18" s="9"/>
      <c r="E18" s="9"/>
      <c r="F18" s="2">
        <f>+'paklausa ir pasiula'!C6</f>
        <v>34.083333333333329</v>
      </c>
      <c r="G18" s="9"/>
      <c r="H18" s="2">
        <f t="shared" si="0"/>
        <v>35.083333333333329</v>
      </c>
      <c r="I18" s="2">
        <f t="shared" si="1"/>
        <v>35.043117744610278</v>
      </c>
      <c r="J18" s="2">
        <f t="shared" si="2"/>
        <v>34.083333333333329</v>
      </c>
      <c r="K18" s="9"/>
      <c r="L18" s="9"/>
      <c r="M18">
        <v>1</v>
      </c>
      <c r="N18" s="2">
        <v>0.95978441127694869</v>
      </c>
    </row>
    <row r="19" spans="1:14">
      <c r="A19" t="s">
        <v>75</v>
      </c>
      <c r="B19" t="s">
        <v>58</v>
      </c>
      <c r="C19" s="9"/>
      <c r="D19" s="9"/>
      <c r="E19" s="9"/>
      <c r="F19" s="2">
        <f>+'paklausa ir pasiula'!C7</f>
        <v>737.66666666666674</v>
      </c>
      <c r="G19" s="9"/>
      <c r="H19" s="2">
        <f t="shared" si="0"/>
        <v>753.66666666666674</v>
      </c>
      <c r="I19" s="2">
        <f t="shared" si="1"/>
        <v>755.90257048092872</v>
      </c>
      <c r="J19" s="2">
        <f t="shared" si="2"/>
        <v>737.66666666666674</v>
      </c>
      <c r="K19" s="9"/>
      <c r="L19" s="9"/>
      <c r="M19">
        <v>16</v>
      </c>
      <c r="N19" s="2">
        <v>18.235903814262024</v>
      </c>
    </row>
    <row r="20" spans="1:14">
      <c r="A20" t="s">
        <v>75</v>
      </c>
      <c r="B20" t="s">
        <v>14</v>
      </c>
      <c r="C20" s="9"/>
      <c r="D20" s="9"/>
      <c r="E20" s="9"/>
      <c r="F20" s="2">
        <f>+'paklausa ir pasiula'!C8</f>
        <v>323.83333333333331</v>
      </c>
      <c r="G20" s="9"/>
      <c r="H20" s="2">
        <f t="shared" si="0"/>
        <v>335.83333333333331</v>
      </c>
      <c r="I20" s="2">
        <f t="shared" si="1"/>
        <v>331.70356550580431</v>
      </c>
      <c r="J20" s="2">
        <f t="shared" si="2"/>
        <v>323.83333333333331</v>
      </c>
      <c r="K20" s="9"/>
      <c r="L20" s="9"/>
      <c r="M20">
        <v>12</v>
      </c>
      <c r="N20" s="2">
        <v>7.8702321724709776</v>
      </c>
    </row>
    <row r="21" spans="1:14">
      <c r="A21" t="s">
        <v>75</v>
      </c>
      <c r="B21" t="s">
        <v>5</v>
      </c>
      <c r="C21" s="9"/>
      <c r="D21" s="9"/>
      <c r="E21" s="9"/>
      <c r="F21" s="2">
        <f>+'paklausa ir pasiula'!C9</f>
        <v>166.33333333333334</v>
      </c>
      <c r="G21" s="9"/>
      <c r="H21" s="2">
        <f t="shared" si="0"/>
        <v>177.33333333333334</v>
      </c>
      <c r="I21" s="2">
        <f t="shared" si="1"/>
        <v>167.2931177446103</v>
      </c>
      <c r="J21" s="2">
        <f t="shared" si="2"/>
        <v>166.33333333333334</v>
      </c>
      <c r="K21" s="9"/>
      <c r="L21" s="9"/>
      <c r="M21">
        <v>11</v>
      </c>
      <c r="N21" s="2">
        <v>0.95978441127694869</v>
      </c>
    </row>
    <row r="22" spans="1:14">
      <c r="A22" t="s">
        <v>75</v>
      </c>
      <c r="B22" t="s">
        <v>30</v>
      </c>
      <c r="C22" s="9"/>
      <c r="D22" s="9"/>
      <c r="E22" s="9"/>
      <c r="F22" s="2">
        <f>+'paklausa ir pasiula'!C10</f>
        <v>27.5</v>
      </c>
      <c r="G22" s="9"/>
      <c r="H22" s="2">
        <f t="shared" si="0"/>
        <v>30.5</v>
      </c>
      <c r="I22" s="2">
        <f t="shared" si="1"/>
        <v>31.915008291873963</v>
      </c>
      <c r="J22" s="2">
        <f t="shared" si="2"/>
        <v>27.5</v>
      </c>
      <c r="K22" s="9"/>
      <c r="L22" s="9"/>
      <c r="M22">
        <v>3</v>
      </c>
      <c r="N22" s="2">
        <v>4.4150082918739635</v>
      </c>
    </row>
    <row r="23" spans="1:14">
      <c r="A23" t="s">
        <v>75</v>
      </c>
      <c r="B23" t="s">
        <v>19</v>
      </c>
      <c r="C23" s="9"/>
      <c r="D23" s="9"/>
      <c r="E23" s="9"/>
      <c r="F23" s="2">
        <f>+'paklausa ir pasiula'!C11</f>
        <v>129.66666666666666</v>
      </c>
      <c r="G23" s="9"/>
      <c r="H23" s="2">
        <f t="shared" si="0"/>
        <v>134.66666666666666</v>
      </c>
      <c r="I23" s="2">
        <f t="shared" si="1"/>
        <v>130.62645107794361</v>
      </c>
      <c r="J23" s="2">
        <f t="shared" si="2"/>
        <v>129.66666666666666</v>
      </c>
      <c r="K23" s="9"/>
      <c r="L23" s="9"/>
      <c r="M23">
        <v>5</v>
      </c>
      <c r="N23" s="2">
        <v>0.95978441127694869</v>
      </c>
    </row>
    <row r="24" spans="1:14">
      <c r="A24" t="s">
        <v>75</v>
      </c>
      <c r="B24" t="s">
        <v>20</v>
      </c>
      <c r="C24" s="9"/>
      <c r="D24" s="9"/>
      <c r="E24" s="9"/>
      <c r="F24" s="2">
        <f>+'paklausa ir pasiula'!C12</f>
        <v>107.99999999999999</v>
      </c>
      <c r="G24" s="9"/>
      <c r="H24" s="2">
        <f t="shared" si="0"/>
        <v>115.99999999999999</v>
      </c>
      <c r="I24" s="2">
        <f t="shared" si="1"/>
        <v>108.95978441127693</v>
      </c>
      <c r="J24" s="2">
        <f t="shared" si="2"/>
        <v>107.99999999999999</v>
      </c>
      <c r="K24" s="9"/>
      <c r="L24" s="9"/>
      <c r="M24">
        <v>8</v>
      </c>
      <c r="N24" s="2">
        <v>0.95978441127694869</v>
      </c>
    </row>
    <row r="25" spans="1:14">
      <c r="A25" t="s">
        <v>75</v>
      </c>
      <c r="B25" t="s">
        <v>64</v>
      </c>
      <c r="C25" s="9"/>
      <c r="D25" s="9"/>
      <c r="E25" s="9"/>
      <c r="F25" s="2">
        <f>+'paklausa ir pasiula'!C13</f>
        <v>20.333333333333332</v>
      </c>
      <c r="G25" s="9"/>
      <c r="H25" s="2">
        <f t="shared" si="0"/>
        <v>20.333333333333332</v>
      </c>
      <c r="I25" s="2">
        <f t="shared" si="1"/>
        <v>21.293117744610282</v>
      </c>
      <c r="J25" s="2">
        <f t="shared" si="2"/>
        <v>20.333333333333332</v>
      </c>
      <c r="K25" s="9"/>
      <c r="L25" s="9"/>
      <c r="M25">
        <v>0</v>
      </c>
      <c r="N25" s="2">
        <v>0.95978441127694869</v>
      </c>
    </row>
    <row r="26" spans="1:14">
      <c r="A26" t="s">
        <v>75</v>
      </c>
      <c r="B26" t="s">
        <v>71</v>
      </c>
      <c r="C26" s="9"/>
      <c r="D26" s="9"/>
      <c r="E26" s="9"/>
      <c r="F26" s="2">
        <f>+'paklausa ir pasiula'!C14</f>
        <v>17.5</v>
      </c>
      <c r="G26" s="9"/>
      <c r="H26" s="2">
        <f t="shared" si="0"/>
        <v>23.5</v>
      </c>
      <c r="I26" s="2">
        <f t="shared" si="1"/>
        <v>21.915008291873963</v>
      </c>
      <c r="J26" s="2">
        <f t="shared" si="2"/>
        <v>17.5</v>
      </c>
      <c r="K26" s="9"/>
      <c r="L26" s="9"/>
      <c r="M26">
        <v>6</v>
      </c>
      <c r="N26" s="2">
        <v>4.4150082918739635</v>
      </c>
    </row>
    <row r="27" spans="1:14">
      <c r="A27" t="s">
        <v>75</v>
      </c>
      <c r="B27" t="s">
        <v>50</v>
      </c>
      <c r="C27" s="9"/>
      <c r="D27" s="9"/>
      <c r="E27" s="9"/>
      <c r="F27" s="2">
        <f>+'paklausa ir pasiula'!C15</f>
        <v>40.166666666666664</v>
      </c>
      <c r="G27" s="9"/>
      <c r="H27" s="2">
        <f t="shared" si="0"/>
        <v>41.166666666666664</v>
      </c>
      <c r="I27" s="2">
        <f t="shared" si="1"/>
        <v>41.126451077943614</v>
      </c>
      <c r="J27" s="2">
        <f t="shared" si="2"/>
        <v>40.166666666666664</v>
      </c>
      <c r="K27" s="9"/>
      <c r="L27" s="9"/>
      <c r="M27">
        <v>1</v>
      </c>
      <c r="N27" s="2">
        <v>0.95978441127694869</v>
      </c>
    </row>
    <row r="28" spans="1:14">
      <c r="A28" t="s">
        <v>75</v>
      </c>
      <c r="B28" t="s">
        <v>7</v>
      </c>
      <c r="C28" s="9"/>
      <c r="D28" s="9"/>
      <c r="E28" s="9"/>
      <c r="F28" s="2">
        <f>+'paklausa ir pasiula'!C16</f>
        <v>56</v>
      </c>
      <c r="G28" s="9"/>
      <c r="H28" s="2">
        <f t="shared" si="0"/>
        <v>60</v>
      </c>
      <c r="I28" s="2">
        <f t="shared" si="1"/>
        <v>77.691127694859034</v>
      </c>
      <c r="J28" s="2">
        <f t="shared" si="2"/>
        <v>56</v>
      </c>
      <c r="K28" s="9"/>
      <c r="L28" s="9"/>
      <c r="M28">
        <v>4</v>
      </c>
      <c r="N28" s="2">
        <v>21.691127694859038</v>
      </c>
    </row>
    <row r="29" spans="1:14">
      <c r="A29" t="s">
        <v>75</v>
      </c>
      <c r="B29" s="48" t="s">
        <v>8</v>
      </c>
      <c r="C29" s="9"/>
      <c r="D29" s="9"/>
      <c r="E29" s="9"/>
      <c r="F29" s="2">
        <f>+'paklausa ir pasiula'!C17</f>
        <v>380.66666666666657</v>
      </c>
      <c r="G29" s="9"/>
      <c r="H29" s="2">
        <f t="shared" si="0"/>
        <v>398.66666666666657</v>
      </c>
      <c r="I29" s="2">
        <f t="shared" si="1"/>
        <v>402.35779436152563</v>
      </c>
      <c r="J29" s="2">
        <f t="shared" si="2"/>
        <v>380.66666666666657</v>
      </c>
      <c r="K29" s="9"/>
      <c r="L29" s="9"/>
      <c r="M29">
        <v>18</v>
      </c>
      <c r="N29" s="2">
        <v>21.691127694859038</v>
      </c>
    </row>
    <row r="30" spans="1:14">
      <c r="A30" t="s">
        <v>75</v>
      </c>
      <c r="B30" s="45" t="s">
        <v>72</v>
      </c>
      <c r="C30" s="9"/>
      <c r="D30" s="9"/>
      <c r="E30" s="9"/>
      <c r="F30" s="2">
        <f>+'paklausa ir pasiula'!C18</f>
        <v>2.5</v>
      </c>
      <c r="G30" s="9"/>
      <c r="H30" s="2">
        <f t="shared" si="0"/>
        <v>2.5</v>
      </c>
      <c r="I30" s="2">
        <f t="shared" si="1"/>
        <v>3.4597844112769485</v>
      </c>
      <c r="J30" s="2">
        <f t="shared" si="2"/>
        <v>2.5</v>
      </c>
      <c r="K30" s="9"/>
      <c r="L30" s="9"/>
      <c r="M30">
        <v>0</v>
      </c>
      <c r="N30" s="2">
        <v>0.95978441127694869</v>
      </c>
    </row>
    <row r="31" spans="1:14">
      <c r="A31" t="s">
        <v>75</v>
      </c>
      <c r="B31" t="s">
        <v>53</v>
      </c>
      <c r="C31" s="9"/>
      <c r="D31" s="9"/>
      <c r="E31" s="9"/>
      <c r="F31" s="2">
        <f>+'paklausa ir pasiula'!C19</f>
        <v>20</v>
      </c>
      <c r="G31" s="9"/>
      <c r="H31" s="2">
        <f t="shared" si="0"/>
        <v>20</v>
      </c>
      <c r="I31" s="2">
        <f t="shared" si="1"/>
        <v>20.959784411276949</v>
      </c>
      <c r="J31" s="2">
        <f t="shared" si="2"/>
        <v>20</v>
      </c>
      <c r="K31" s="9"/>
      <c r="L31" s="9"/>
      <c r="M31">
        <v>0</v>
      </c>
      <c r="N31" s="2">
        <v>0.95978441127694869</v>
      </c>
    </row>
    <row r="32" spans="1:14">
      <c r="A32" t="s">
        <v>75</v>
      </c>
      <c r="B32" t="s">
        <v>49</v>
      </c>
      <c r="C32" s="9"/>
      <c r="D32" s="9"/>
      <c r="E32" s="9"/>
      <c r="F32" s="2">
        <f>+'paklausa ir pasiula'!C20</f>
        <v>23.75</v>
      </c>
      <c r="G32" s="9"/>
      <c r="H32" s="2">
        <f t="shared" si="0"/>
        <v>23.75</v>
      </c>
      <c r="I32" s="2">
        <f t="shared" si="1"/>
        <v>24.709784411276949</v>
      </c>
      <c r="J32" s="2">
        <f t="shared" si="2"/>
        <v>23.75</v>
      </c>
      <c r="K32" s="9"/>
      <c r="L32" s="9"/>
      <c r="M32">
        <v>0</v>
      </c>
      <c r="N32" s="2">
        <v>0.95978441127694869</v>
      </c>
    </row>
    <row r="33" spans="1:14">
      <c r="A33" t="s">
        <v>75</v>
      </c>
      <c r="B33" t="s">
        <v>43</v>
      </c>
      <c r="C33" s="9"/>
      <c r="D33" s="9"/>
      <c r="E33" s="9"/>
      <c r="F33" s="2">
        <f>+'paklausa ir pasiula'!C21</f>
        <v>111.49999999999999</v>
      </c>
      <c r="G33" s="9"/>
      <c r="H33" s="2">
        <f t="shared" si="0"/>
        <v>115.49999999999999</v>
      </c>
      <c r="I33" s="2">
        <f t="shared" si="1"/>
        <v>115.91500829187395</v>
      </c>
      <c r="J33" s="2">
        <f t="shared" si="2"/>
        <v>111.49999999999999</v>
      </c>
      <c r="K33" s="9"/>
      <c r="L33" s="9"/>
      <c r="M33">
        <v>4</v>
      </c>
      <c r="N33" s="2">
        <v>4.4150082918739635</v>
      </c>
    </row>
    <row r="34" spans="1:14">
      <c r="A34" t="s">
        <v>75</v>
      </c>
      <c r="B34" t="s">
        <v>36</v>
      </c>
      <c r="C34" s="9"/>
      <c r="D34" s="9"/>
      <c r="E34" s="9"/>
      <c r="F34" s="2">
        <f>+'paklausa ir pasiula'!C22</f>
        <v>111.49999999999997</v>
      </c>
      <c r="G34" s="9"/>
      <c r="H34" s="2">
        <f t="shared" si="0"/>
        <v>112.49999999999997</v>
      </c>
      <c r="I34" s="2">
        <f t="shared" si="1"/>
        <v>112.45978441127691</v>
      </c>
      <c r="J34" s="2">
        <f t="shared" si="2"/>
        <v>111.49999999999997</v>
      </c>
      <c r="K34" s="9"/>
      <c r="L34" s="9"/>
      <c r="M34">
        <v>1</v>
      </c>
      <c r="N34" s="2">
        <v>0.95978441127694869</v>
      </c>
    </row>
    <row r="35" spans="1:14">
      <c r="A35" t="s">
        <v>75</v>
      </c>
      <c r="B35" t="s">
        <v>24</v>
      </c>
      <c r="C35" s="9"/>
      <c r="D35" s="9"/>
      <c r="E35" s="9"/>
      <c r="F35" s="2">
        <f>+'paklausa ir pasiula'!C23</f>
        <v>69.5</v>
      </c>
      <c r="G35" s="9"/>
      <c r="H35" s="2">
        <f t="shared" si="0"/>
        <v>69.5</v>
      </c>
      <c r="I35" s="2">
        <f t="shared" si="1"/>
        <v>70.459784411276942</v>
      </c>
      <c r="J35" s="2">
        <f t="shared" si="2"/>
        <v>69.5</v>
      </c>
      <c r="K35" s="9"/>
      <c r="L35" s="9"/>
      <c r="M35">
        <v>0</v>
      </c>
      <c r="N35" s="2">
        <v>0.95978441127694869</v>
      </c>
    </row>
    <row r="36" spans="1:14">
      <c r="A36" t="s">
        <v>75</v>
      </c>
      <c r="B36" t="s">
        <v>10</v>
      </c>
      <c r="C36" s="9"/>
      <c r="D36" s="9"/>
      <c r="E36" s="9"/>
      <c r="F36" s="2">
        <f>+'paklausa ir pasiula'!C24</f>
        <v>356</v>
      </c>
      <c r="G36" s="9"/>
      <c r="H36" s="2">
        <f t="shared" si="0"/>
        <v>381</v>
      </c>
      <c r="I36" s="2">
        <f t="shared" si="1"/>
        <v>367.32545605306797</v>
      </c>
      <c r="J36" s="2">
        <f t="shared" si="2"/>
        <v>356</v>
      </c>
      <c r="K36" s="9"/>
      <c r="L36" s="9"/>
      <c r="M36">
        <v>25</v>
      </c>
      <c r="N36" s="2">
        <v>11.325456053067994</v>
      </c>
    </row>
    <row r="37" spans="1:14">
      <c r="A37" t="s">
        <v>75</v>
      </c>
      <c r="B37" t="s">
        <v>12</v>
      </c>
      <c r="C37" s="9"/>
      <c r="D37" s="9"/>
      <c r="E37" s="9"/>
      <c r="F37" s="2">
        <f>+'paklausa ir pasiula'!C25</f>
        <v>369.33333333333337</v>
      </c>
      <c r="G37" s="9"/>
      <c r="H37" s="2">
        <f t="shared" si="0"/>
        <v>386.33333333333337</v>
      </c>
      <c r="I37" s="2">
        <f t="shared" si="1"/>
        <v>373.74834162520733</v>
      </c>
      <c r="J37" s="2">
        <f t="shared" si="2"/>
        <v>369.33333333333337</v>
      </c>
      <c r="K37" s="9"/>
      <c r="L37" s="9"/>
      <c r="M37">
        <v>17</v>
      </c>
      <c r="N37" s="2">
        <v>4.4150082918739635</v>
      </c>
    </row>
    <row r="38" spans="1:14">
      <c r="A38" t="s">
        <v>75</v>
      </c>
      <c r="B38" t="s">
        <v>47</v>
      </c>
      <c r="C38" s="9"/>
      <c r="D38" s="9"/>
      <c r="E38" s="9"/>
      <c r="F38" s="2">
        <f>+'paklausa ir pasiula'!C26</f>
        <v>63.500000000000007</v>
      </c>
      <c r="G38" s="9"/>
      <c r="H38" s="2">
        <f t="shared" si="0"/>
        <v>65.5</v>
      </c>
      <c r="I38" s="2">
        <f t="shared" si="1"/>
        <v>64.459784411276956</v>
      </c>
      <c r="J38" s="2">
        <f t="shared" si="2"/>
        <v>63.500000000000007</v>
      </c>
      <c r="K38" s="9"/>
      <c r="L38" s="9"/>
      <c r="M38">
        <v>2</v>
      </c>
      <c r="N38" s="2">
        <v>0.95978441127694869</v>
      </c>
    </row>
    <row r="39" spans="1:14">
      <c r="A39" t="s">
        <v>75</v>
      </c>
      <c r="B39" t="s">
        <v>39</v>
      </c>
      <c r="C39" s="9"/>
      <c r="D39" s="9"/>
      <c r="E39" s="9"/>
      <c r="F39" s="2">
        <f>+'paklausa ir pasiula'!C27</f>
        <v>42.166666666666671</v>
      </c>
      <c r="G39" s="9"/>
      <c r="H39" s="2">
        <f t="shared" si="0"/>
        <v>43.166666666666671</v>
      </c>
      <c r="I39" s="2">
        <f t="shared" si="1"/>
        <v>43.126451077943621</v>
      </c>
      <c r="J39" s="2">
        <f t="shared" si="2"/>
        <v>42.166666666666671</v>
      </c>
      <c r="K39" s="9"/>
      <c r="L39" s="9"/>
      <c r="M39">
        <v>1</v>
      </c>
      <c r="N39" s="2">
        <v>0.95978441127694869</v>
      </c>
    </row>
    <row r="40" spans="1:14">
      <c r="A40" t="s">
        <v>75</v>
      </c>
      <c r="B40" t="s">
        <v>38</v>
      </c>
      <c r="C40" s="9"/>
      <c r="D40" s="9"/>
      <c r="E40" s="9"/>
      <c r="F40" s="2">
        <f>+'paklausa ir pasiula'!C28</f>
        <v>369.83333333333337</v>
      </c>
      <c r="G40" s="9"/>
      <c r="H40" s="2">
        <f t="shared" si="0"/>
        <v>374.83333333333337</v>
      </c>
      <c r="I40" s="2">
        <f t="shared" si="1"/>
        <v>370.7931177446103</v>
      </c>
      <c r="J40" s="2">
        <f t="shared" si="2"/>
        <v>369.83333333333337</v>
      </c>
      <c r="K40" s="9"/>
      <c r="L40" s="9"/>
      <c r="M40">
        <v>5</v>
      </c>
      <c r="N40" s="2">
        <v>0.95978441127694869</v>
      </c>
    </row>
    <row r="41" spans="1:14">
      <c r="A41" t="s">
        <v>75</v>
      </c>
      <c r="B41" t="s">
        <v>9</v>
      </c>
      <c r="C41" s="9"/>
      <c r="D41" s="9"/>
      <c r="E41" s="9"/>
      <c r="F41" s="2">
        <f>+'paklausa ir pasiula'!C29</f>
        <v>250.5</v>
      </c>
      <c r="G41" s="9"/>
      <c r="H41" s="2">
        <f t="shared" si="0"/>
        <v>255.5</v>
      </c>
      <c r="I41" s="2">
        <f t="shared" si="1"/>
        <v>251.45978441127696</v>
      </c>
      <c r="J41" s="2">
        <f t="shared" si="2"/>
        <v>250.5</v>
      </c>
      <c r="K41" s="9"/>
      <c r="L41" s="9"/>
      <c r="M41">
        <v>5</v>
      </c>
      <c r="N41" s="2">
        <v>0.95978441127694869</v>
      </c>
    </row>
    <row r="42" spans="1:14">
      <c r="A42" t="s">
        <v>75</v>
      </c>
      <c r="B42" t="s">
        <v>66</v>
      </c>
      <c r="C42" s="9"/>
      <c r="D42" s="9"/>
      <c r="E42" s="9"/>
      <c r="F42" s="2">
        <f>+'paklausa ir pasiula'!C30</f>
        <v>60.5</v>
      </c>
      <c r="G42" s="9"/>
      <c r="H42" s="2">
        <f t="shared" si="0"/>
        <v>60.5</v>
      </c>
      <c r="I42" s="2">
        <f t="shared" si="1"/>
        <v>64.91500829187396</v>
      </c>
      <c r="J42" s="2">
        <f t="shared" si="2"/>
        <v>60.5</v>
      </c>
      <c r="K42" s="9"/>
      <c r="L42" s="9"/>
      <c r="M42">
        <v>0</v>
      </c>
      <c r="N42" s="2">
        <v>4.4150082918739635</v>
      </c>
    </row>
    <row r="43" spans="1:14">
      <c r="A43" t="s">
        <v>75</v>
      </c>
      <c r="B43" t="s">
        <v>23</v>
      </c>
      <c r="C43" s="9"/>
      <c r="D43" s="9"/>
      <c r="E43" s="9"/>
      <c r="F43" s="2">
        <f>+'paklausa ir pasiula'!C31</f>
        <v>455.41666666666663</v>
      </c>
      <c r="G43" s="9"/>
      <c r="H43" s="2">
        <f t="shared" si="0"/>
        <v>470.41666666666663</v>
      </c>
      <c r="I43" s="2">
        <f t="shared" si="1"/>
        <v>477.10779436152569</v>
      </c>
      <c r="J43" s="2">
        <f t="shared" si="2"/>
        <v>455.41666666666663</v>
      </c>
      <c r="K43" s="9"/>
      <c r="L43" s="9"/>
      <c r="M43">
        <v>15</v>
      </c>
      <c r="N43" s="2">
        <v>21.691127694859038</v>
      </c>
    </row>
    <row r="44" spans="1:14">
      <c r="A44" t="s">
        <v>75</v>
      </c>
      <c r="B44" t="s">
        <v>4</v>
      </c>
      <c r="C44" s="9"/>
      <c r="D44" s="9"/>
      <c r="E44" s="9"/>
      <c r="F44" s="2">
        <f>+'paklausa ir pasiula'!C32</f>
        <v>124.41666666666667</v>
      </c>
      <c r="G44" s="9"/>
      <c r="H44" s="2">
        <f t="shared" si="0"/>
        <v>130.41666666666669</v>
      </c>
      <c r="I44" s="2">
        <f t="shared" si="1"/>
        <v>125.37645107794361</v>
      </c>
      <c r="J44" s="2">
        <f t="shared" si="2"/>
        <v>124.41666666666667</v>
      </c>
      <c r="K44" s="9"/>
      <c r="L44" s="9"/>
      <c r="M44">
        <v>6</v>
      </c>
      <c r="N44" s="2">
        <v>0.95978441127694869</v>
      </c>
    </row>
    <row r="45" spans="1:14">
      <c r="A45" t="s">
        <v>75</v>
      </c>
      <c r="B45" t="s">
        <v>28</v>
      </c>
      <c r="C45" s="9"/>
      <c r="D45" s="9"/>
      <c r="E45" s="9"/>
      <c r="F45" s="2">
        <f>+'paklausa ir pasiula'!C33</f>
        <v>367.33333333333331</v>
      </c>
      <c r="G45" s="9"/>
      <c r="H45" s="2">
        <f t="shared" si="0"/>
        <v>381.33333333333331</v>
      </c>
      <c r="I45" s="2">
        <f t="shared" si="1"/>
        <v>375.20356550580431</v>
      </c>
      <c r="J45" s="2">
        <f t="shared" si="2"/>
        <v>367.33333333333331</v>
      </c>
      <c r="K45" s="9"/>
      <c r="L45" s="9"/>
      <c r="M45">
        <v>14</v>
      </c>
      <c r="N45" s="2">
        <v>7.8702321724709776</v>
      </c>
    </row>
    <row r="46" spans="1:14">
      <c r="A46" t="s">
        <v>75</v>
      </c>
      <c r="B46" t="s">
        <v>26</v>
      </c>
      <c r="C46" s="9"/>
      <c r="D46" s="9"/>
      <c r="E46" s="9"/>
      <c r="F46" s="2">
        <f>+'paklausa ir pasiula'!C34</f>
        <v>58.5</v>
      </c>
      <c r="G46" s="9"/>
      <c r="H46" s="2">
        <f t="shared" si="0"/>
        <v>60.5</v>
      </c>
      <c r="I46" s="2">
        <f t="shared" si="1"/>
        <v>59.459784411276949</v>
      </c>
      <c r="J46" s="2">
        <f t="shared" si="2"/>
        <v>58.5</v>
      </c>
      <c r="K46" s="9"/>
      <c r="L46" s="9"/>
      <c r="M46">
        <v>2</v>
      </c>
      <c r="N46" s="2">
        <v>0.95978441127694869</v>
      </c>
    </row>
    <row r="47" spans="1:14">
      <c r="A47" t="s">
        <v>75</v>
      </c>
      <c r="B47" t="s">
        <v>16</v>
      </c>
      <c r="C47" s="9"/>
      <c r="D47" s="9"/>
      <c r="E47" s="9"/>
      <c r="F47" s="2">
        <f>+'paklausa ir pasiula'!C35</f>
        <v>126.16666666666666</v>
      </c>
      <c r="G47" s="9"/>
      <c r="H47" s="2">
        <f t="shared" si="0"/>
        <v>129.16666666666666</v>
      </c>
      <c r="I47" s="2">
        <f t="shared" si="1"/>
        <v>127.1264510779436</v>
      </c>
      <c r="J47" s="2">
        <f t="shared" si="2"/>
        <v>126.16666666666666</v>
      </c>
      <c r="K47" s="9"/>
      <c r="L47" s="9"/>
      <c r="M47">
        <v>3</v>
      </c>
      <c r="N47" s="2">
        <v>0.95978441127694869</v>
      </c>
    </row>
    <row r="48" spans="1:14">
      <c r="A48" t="s">
        <v>75</v>
      </c>
      <c r="B48" s="45" t="s">
        <v>22</v>
      </c>
      <c r="C48" s="9"/>
      <c r="D48" s="9"/>
      <c r="E48" s="9"/>
      <c r="F48" s="2">
        <f>+'paklausa ir pasiula'!C36</f>
        <v>18.083333333333336</v>
      </c>
      <c r="G48" s="9"/>
      <c r="H48" s="2">
        <f t="shared" si="0"/>
        <v>18.083333333333336</v>
      </c>
      <c r="I48" s="2">
        <f t="shared" si="1"/>
        <v>19.043117744610285</v>
      </c>
      <c r="J48" s="2">
        <f t="shared" si="2"/>
        <v>18.083333333333336</v>
      </c>
      <c r="K48" s="9"/>
      <c r="L48" s="9"/>
      <c r="M48">
        <v>0</v>
      </c>
      <c r="N48" s="2">
        <v>0.95978441127694869</v>
      </c>
    </row>
    <row r="49" spans="1:14">
      <c r="A49" t="s">
        <v>75</v>
      </c>
      <c r="B49" t="s">
        <v>41</v>
      </c>
      <c r="C49" s="9"/>
      <c r="D49" s="9"/>
      <c r="E49" s="9"/>
      <c r="F49" s="2">
        <f>+'paklausa ir pasiula'!C37</f>
        <v>66.166666666666671</v>
      </c>
      <c r="G49" s="9"/>
      <c r="H49" s="2">
        <f t="shared" si="0"/>
        <v>66.166666666666671</v>
      </c>
      <c r="I49" s="2">
        <f t="shared" si="1"/>
        <v>67.126451077943614</v>
      </c>
      <c r="J49" s="2">
        <f t="shared" si="2"/>
        <v>66.166666666666671</v>
      </c>
      <c r="K49" s="9"/>
      <c r="L49" s="9"/>
      <c r="M49">
        <v>0</v>
      </c>
      <c r="N49" s="2">
        <v>0.95978441127694869</v>
      </c>
    </row>
    <row r="50" spans="1:14">
      <c r="A50" t="s">
        <v>75</v>
      </c>
      <c r="B50" t="s">
        <v>35</v>
      </c>
      <c r="C50" s="9"/>
      <c r="D50" s="9"/>
      <c r="E50" s="9"/>
      <c r="F50" s="2">
        <f>+'paklausa ir pasiula'!C38</f>
        <v>15.833333333333334</v>
      </c>
      <c r="G50" s="9"/>
      <c r="H50" s="2">
        <f t="shared" si="0"/>
        <v>16.833333333333336</v>
      </c>
      <c r="I50" s="2">
        <f t="shared" si="1"/>
        <v>16.793117744610282</v>
      </c>
      <c r="J50" s="2">
        <f t="shared" si="2"/>
        <v>15.833333333333334</v>
      </c>
      <c r="K50" s="9"/>
      <c r="L50" s="9"/>
      <c r="M50">
        <v>1</v>
      </c>
      <c r="N50" s="2">
        <v>0.95978441127694869</v>
      </c>
    </row>
    <row r="51" spans="1:14">
      <c r="A51" t="s">
        <v>75</v>
      </c>
      <c r="B51" t="s">
        <v>45</v>
      </c>
      <c r="C51" s="9"/>
      <c r="D51" s="9"/>
      <c r="E51" s="9"/>
      <c r="F51" s="2">
        <f>+'paklausa ir pasiula'!C39</f>
        <v>20.666666666666664</v>
      </c>
      <c r="G51" s="9"/>
      <c r="H51" s="2">
        <f t="shared" si="0"/>
        <v>20.666666666666664</v>
      </c>
      <c r="I51" s="2">
        <f t="shared" si="1"/>
        <v>21.626451077943614</v>
      </c>
      <c r="J51" s="2">
        <f t="shared" si="2"/>
        <v>20.666666666666664</v>
      </c>
      <c r="K51" s="9"/>
      <c r="L51" s="9"/>
      <c r="M51">
        <v>0</v>
      </c>
      <c r="N51" s="2">
        <v>0.95978441127694869</v>
      </c>
    </row>
    <row r="52" spans="1:14">
      <c r="A52" t="s">
        <v>75</v>
      </c>
      <c r="B52" t="s">
        <v>59</v>
      </c>
      <c r="C52" s="9"/>
      <c r="D52" s="9"/>
      <c r="E52" s="9"/>
      <c r="F52" s="2">
        <f>+'paklausa ir pasiula'!C40</f>
        <v>12.833333333333332</v>
      </c>
      <c r="G52" s="9"/>
      <c r="H52" s="2">
        <f t="shared" si="0"/>
        <v>12.833333333333332</v>
      </c>
      <c r="I52" s="2">
        <f t="shared" si="1"/>
        <v>13.793117744610282</v>
      </c>
      <c r="J52" s="2">
        <f t="shared" si="2"/>
        <v>12.833333333333332</v>
      </c>
      <c r="K52" s="9"/>
      <c r="L52" s="9"/>
      <c r="M52">
        <v>0</v>
      </c>
      <c r="N52" s="2">
        <v>0.95978441127694869</v>
      </c>
    </row>
    <row r="53" spans="1:14">
      <c r="A53" t="s">
        <v>75</v>
      </c>
      <c r="B53" t="s">
        <v>32</v>
      </c>
      <c r="C53" s="9"/>
      <c r="D53" s="9"/>
      <c r="E53" s="9"/>
      <c r="F53" s="2">
        <f>+'paklausa ir pasiula'!C41</f>
        <v>68</v>
      </c>
      <c r="G53" s="9"/>
      <c r="H53" s="2">
        <f t="shared" si="0"/>
        <v>74</v>
      </c>
      <c r="I53" s="2">
        <f t="shared" si="1"/>
        <v>72.41500829187396</v>
      </c>
      <c r="J53" s="2">
        <f t="shared" si="2"/>
        <v>68</v>
      </c>
      <c r="K53" s="9"/>
      <c r="L53" s="9"/>
      <c r="M53">
        <v>6</v>
      </c>
      <c r="N53" s="2">
        <v>4.4150082918739635</v>
      </c>
    </row>
    <row r="54" spans="1:14">
      <c r="A54" t="s">
        <v>75</v>
      </c>
      <c r="B54" t="s">
        <v>18</v>
      </c>
      <c r="C54" s="9"/>
      <c r="D54" s="9"/>
      <c r="E54" s="9"/>
      <c r="F54" s="2">
        <f>+'paklausa ir pasiula'!C42</f>
        <v>33.499999999999986</v>
      </c>
      <c r="G54" s="9"/>
      <c r="H54" s="2">
        <f t="shared" si="0"/>
        <v>36.499999999999986</v>
      </c>
      <c r="I54" s="2">
        <f t="shared" si="1"/>
        <v>34.459784411276935</v>
      </c>
      <c r="J54" s="2">
        <f t="shared" si="2"/>
        <v>33.499999999999986</v>
      </c>
      <c r="K54" s="9"/>
      <c r="L54" s="9"/>
      <c r="M54">
        <v>3</v>
      </c>
      <c r="N54" s="2">
        <v>0.95978441127694869</v>
      </c>
    </row>
    <row r="55" spans="1:14">
      <c r="A55" t="s">
        <v>75</v>
      </c>
      <c r="B55" t="s">
        <v>34</v>
      </c>
      <c r="C55" s="9"/>
      <c r="D55" s="9"/>
      <c r="E55" s="9"/>
      <c r="F55" s="2">
        <f>+'paklausa ir pasiula'!C43</f>
        <v>12.750000000000002</v>
      </c>
      <c r="G55" s="9"/>
      <c r="H55" s="2">
        <f t="shared" si="0"/>
        <v>14.750000000000002</v>
      </c>
      <c r="I55" s="2">
        <f t="shared" si="1"/>
        <v>13.709784411276951</v>
      </c>
      <c r="J55" s="2">
        <f t="shared" si="2"/>
        <v>12.750000000000002</v>
      </c>
      <c r="K55" s="9"/>
      <c r="L55" s="9"/>
      <c r="M55">
        <v>2</v>
      </c>
      <c r="N55" s="2">
        <v>0.95978441127694869</v>
      </c>
    </row>
    <row r="56" spans="1:14">
      <c r="A56" t="s">
        <v>75</v>
      </c>
      <c r="B56" t="s">
        <v>15</v>
      </c>
      <c r="C56" s="9"/>
      <c r="D56" s="9"/>
      <c r="E56" s="9"/>
      <c r="F56" s="2">
        <f>+'paklausa ir pasiula'!C44</f>
        <v>66.166666666666686</v>
      </c>
      <c r="G56" s="9"/>
      <c r="H56" s="2">
        <f t="shared" si="0"/>
        <v>68.166666666666686</v>
      </c>
      <c r="I56" s="2">
        <f t="shared" si="1"/>
        <v>70.581674958540646</v>
      </c>
      <c r="J56" s="2">
        <f t="shared" si="2"/>
        <v>66.166666666666686</v>
      </c>
      <c r="K56" s="9"/>
      <c r="L56" s="9"/>
      <c r="M56">
        <v>2</v>
      </c>
      <c r="N56" s="2">
        <v>4.4150082918739635</v>
      </c>
    </row>
    <row r="57" spans="1:14">
      <c r="A57" t="s">
        <v>75</v>
      </c>
      <c r="B57" t="s">
        <v>29</v>
      </c>
      <c r="C57" s="9"/>
      <c r="D57" s="9"/>
      <c r="E57" s="9"/>
      <c r="F57" s="2">
        <f>+'paklausa ir pasiula'!C45</f>
        <v>37.833333333333336</v>
      </c>
      <c r="G57" s="9"/>
      <c r="H57" s="2">
        <f t="shared" si="0"/>
        <v>38.833333333333336</v>
      </c>
      <c r="I57" s="2">
        <f t="shared" si="1"/>
        <v>38.793117744610285</v>
      </c>
      <c r="J57" s="2">
        <f t="shared" si="2"/>
        <v>37.833333333333336</v>
      </c>
      <c r="K57" s="9"/>
      <c r="L57" s="9"/>
      <c r="M57">
        <v>1</v>
      </c>
      <c r="N57" s="2">
        <v>0.95978441127694869</v>
      </c>
    </row>
    <row r="58" spans="1:14">
      <c r="A58" t="s">
        <v>75</v>
      </c>
      <c r="B58" s="45" t="s">
        <v>2</v>
      </c>
      <c r="C58" s="9"/>
      <c r="D58" s="9"/>
      <c r="E58" s="9"/>
      <c r="F58" s="2">
        <f>+'paklausa ir pasiula'!C46</f>
        <v>7.833333333333333</v>
      </c>
      <c r="G58" s="9"/>
      <c r="H58" s="2">
        <f t="shared" si="0"/>
        <v>7.833333333333333</v>
      </c>
      <c r="I58" s="2">
        <f t="shared" si="1"/>
        <v>8.7931177446102815</v>
      </c>
      <c r="J58" s="2">
        <f t="shared" si="2"/>
        <v>7.833333333333333</v>
      </c>
      <c r="K58" s="9"/>
      <c r="L58" s="9"/>
      <c r="M58">
        <v>0</v>
      </c>
      <c r="N58" s="2">
        <v>0.95978441127694869</v>
      </c>
    </row>
    <row r="59" spans="1:14">
      <c r="A59" t="s">
        <v>75</v>
      </c>
      <c r="B59" t="s">
        <v>52</v>
      </c>
      <c r="C59" s="9"/>
      <c r="D59" s="9"/>
      <c r="E59" s="9"/>
      <c r="F59" s="2">
        <f>+'paklausa ir pasiula'!C47</f>
        <v>19.5</v>
      </c>
      <c r="G59" s="9"/>
      <c r="H59" s="2">
        <f t="shared" si="0"/>
        <v>19.5</v>
      </c>
      <c r="I59" s="2">
        <f t="shared" si="1"/>
        <v>20.459784411276949</v>
      </c>
      <c r="J59" s="2">
        <f t="shared" si="2"/>
        <v>19.5</v>
      </c>
      <c r="K59" s="9"/>
      <c r="L59" s="9"/>
      <c r="M59">
        <v>0</v>
      </c>
      <c r="N59" s="2">
        <v>0.95978441127694869</v>
      </c>
    </row>
    <row r="60" spans="1:14">
      <c r="A60" t="s">
        <v>75</v>
      </c>
      <c r="B60" t="s">
        <v>42</v>
      </c>
      <c r="C60" s="9"/>
      <c r="D60" s="9"/>
      <c r="E60" s="9"/>
      <c r="F60" s="2">
        <f>+'paklausa ir pasiula'!C48</f>
        <v>61.583333333333336</v>
      </c>
      <c r="G60" s="9"/>
      <c r="H60" s="2">
        <f t="shared" si="0"/>
        <v>64.583333333333343</v>
      </c>
      <c r="I60" s="2">
        <f t="shared" si="1"/>
        <v>62.543117744610285</v>
      </c>
      <c r="J60" s="2">
        <f t="shared" si="2"/>
        <v>61.583333333333336</v>
      </c>
      <c r="K60" s="9"/>
      <c r="L60" s="9"/>
      <c r="M60">
        <v>3</v>
      </c>
      <c r="N60" s="2">
        <v>0.95978441127694869</v>
      </c>
    </row>
    <row r="61" spans="1:14">
      <c r="A61" t="s">
        <v>75</v>
      </c>
      <c r="B61" t="s">
        <v>40</v>
      </c>
      <c r="C61" s="9"/>
      <c r="D61" s="9"/>
      <c r="E61" s="9"/>
      <c r="F61" s="2">
        <f>+'paklausa ir pasiula'!C49</f>
        <v>89</v>
      </c>
      <c r="G61" s="9"/>
      <c r="H61" s="2">
        <f t="shared" si="0"/>
        <v>89</v>
      </c>
      <c r="I61" s="2">
        <f t="shared" si="1"/>
        <v>93.41500829187396</v>
      </c>
      <c r="J61" s="2">
        <f t="shared" si="2"/>
        <v>89</v>
      </c>
      <c r="K61" s="9"/>
      <c r="L61" s="9"/>
      <c r="M61">
        <v>0</v>
      </c>
      <c r="N61" s="2">
        <v>4.4150082918739635</v>
      </c>
    </row>
    <row r="62" spans="1:14">
      <c r="A62" t="s">
        <v>75</v>
      </c>
      <c r="B62" s="45" t="s">
        <v>68</v>
      </c>
      <c r="C62" s="9"/>
      <c r="D62" s="9"/>
      <c r="E62" s="9"/>
      <c r="F62" s="2">
        <f>+'paklausa ir pasiula'!C50</f>
        <v>2547.4166666666679</v>
      </c>
      <c r="G62" s="9"/>
      <c r="H62" s="2">
        <f t="shared" si="0"/>
        <v>2571.4166666666679</v>
      </c>
      <c r="I62" s="2">
        <f t="shared" si="1"/>
        <v>2551.831674958542</v>
      </c>
      <c r="J62" s="2">
        <f t="shared" si="2"/>
        <v>2547.4166666666679</v>
      </c>
      <c r="K62" s="9"/>
      <c r="L62" s="9"/>
      <c r="M62">
        <v>24</v>
      </c>
      <c r="N62" s="2">
        <v>4.4150082918739635</v>
      </c>
    </row>
    <row r="63" spans="1:14">
      <c r="A63" t="s">
        <v>75</v>
      </c>
      <c r="B63" t="s">
        <v>60</v>
      </c>
      <c r="C63" s="9"/>
      <c r="D63" s="9"/>
      <c r="E63" s="9"/>
      <c r="F63" s="2">
        <f>+'paklausa ir pasiula'!C51</f>
        <v>56.166666666666671</v>
      </c>
      <c r="G63" s="9"/>
      <c r="H63" s="2">
        <f t="shared" si="0"/>
        <v>56.166666666666671</v>
      </c>
      <c r="I63" s="2">
        <f t="shared" si="1"/>
        <v>57.126451077943621</v>
      </c>
      <c r="J63" s="2">
        <f t="shared" si="2"/>
        <v>56.166666666666671</v>
      </c>
      <c r="K63" s="9"/>
      <c r="L63" s="9"/>
      <c r="M63">
        <v>0</v>
      </c>
      <c r="N63" s="2">
        <v>0.95978441127694869</v>
      </c>
    </row>
    <row r="64" spans="1:14">
      <c r="A64" t="s">
        <v>75</v>
      </c>
      <c r="B64" t="s">
        <v>73</v>
      </c>
      <c r="C64" s="9"/>
      <c r="D64" s="9"/>
      <c r="E64" s="9"/>
      <c r="F64" s="2">
        <f>+'paklausa ir pasiula'!C52</f>
        <v>17.5</v>
      </c>
      <c r="G64" s="9"/>
      <c r="H64" s="2">
        <f t="shared" si="0"/>
        <v>20.5</v>
      </c>
      <c r="I64" s="2">
        <f t="shared" si="1"/>
        <v>25.370232172470978</v>
      </c>
      <c r="J64" s="2">
        <f t="shared" si="2"/>
        <v>17.5</v>
      </c>
      <c r="K64" s="9"/>
      <c r="L64" s="9"/>
      <c r="M64">
        <v>3</v>
      </c>
      <c r="N64" s="2">
        <v>7.8702321724709776</v>
      </c>
    </row>
    <row r="65" spans="1:14">
      <c r="A65" t="s">
        <v>75</v>
      </c>
      <c r="B65" t="s">
        <v>17</v>
      </c>
      <c r="C65" s="9"/>
      <c r="D65" s="9"/>
      <c r="E65" s="9"/>
      <c r="F65" s="2">
        <f>+'paklausa ir pasiula'!C53</f>
        <v>38.5</v>
      </c>
      <c r="G65" s="9"/>
      <c r="H65" s="2">
        <f t="shared" si="0"/>
        <v>38.5</v>
      </c>
      <c r="I65" s="2">
        <f t="shared" si="1"/>
        <v>39.459784411276949</v>
      </c>
      <c r="J65" s="2">
        <f t="shared" si="2"/>
        <v>38.5</v>
      </c>
      <c r="K65" s="9"/>
      <c r="L65" s="9"/>
      <c r="M65">
        <v>0</v>
      </c>
      <c r="N65" s="2">
        <v>0.95978441127694869</v>
      </c>
    </row>
    <row r="66" spans="1:14">
      <c r="A66" t="s">
        <v>75</v>
      </c>
      <c r="B66" s="48" t="s">
        <v>21</v>
      </c>
      <c r="C66" s="9"/>
      <c r="D66" s="9"/>
      <c r="E66" s="9"/>
      <c r="F66" s="2">
        <f>+'paklausa ir pasiula'!C54</f>
        <v>1871.4999999999993</v>
      </c>
      <c r="G66" s="9"/>
      <c r="H66" s="2">
        <f t="shared" si="0"/>
        <v>1950.4999999999993</v>
      </c>
      <c r="I66" s="2">
        <f t="shared" si="1"/>
        <v>1945.0194859038136</v>
      </c>
      <c r="J66" s="2">
        <f t="shared" si="2"/>
        <v>1871.4999999999993</v>
      </c>
      <c r="K66" s="9"/>
      <c r="L66" s="9"/>
      <c r="M66">
        <v>79</v>
      </c>
      <c r="N66" s="2">
        <v>73.519485903814257</v>
      </c>
    </row>
    <row r="67" spans="1:14">
      <c r="A67" t="s">
        <v>75</v>
      </c>
      <c r="B67" t="s">
        <v>51</v>
      </c>
      <c r="C67" s="9"/>
      <c r="D67" s="9"/>
      <c r="E67" s="9"/>
      <c r="F67" s="2">
        <f>+'paklausa ir pasiula'!C55</f>
        <v>39.75</v>
      </c>
      <c r="G67" s="9"/>
      <c r="H67" s="2">
        <f t="shared" si="0"/>
        <v>39.75</v>
      </c>
      <c r="I67" s="2">
        <f t="shared" si="1"/>
        <v>40.709784411276949</v>
      </c>
      <c r="J67" s="2">
        <f t="shared" si="2"/>
        <v>39.75</v>
      </c>
      <c r="K67" s="9"/>
      <c r="L67" s="9"/>
      <c r="M67">
        <v>0</v>
      </c>
      <c r="N67" s="2">
        <v>0.95978441127694869</v>
      </c>
    </row>
    <row r="68" spans="1:14">
      <c r="A68" t="s">
        <v>75</v>
      </c>
      <c r="B68" t="s">
        <v>27</v>
      </c>
      <c r="C68" s="9"/>
      <c r="D68" s="9"/>
      <c r="E68" s="9"/>
      <c r="F68" s="2">
        <f>+'paklausa ir pasiula'!C56</f>
        <v>46.333333333333336</v>
      </c>
      <c r="G68" s="9"/>
      <c r="H68" s="2">
        <f t="shared" si="0"/>
        <v>46.333333333333336</v>
      </c>
      <c r="I68" s="2">
        <f t="shared" si="1"/>
        <v>47.293117744610285</v>
      </c>
      <c r="J68" s="2">
        <f t="shared" si="2"/>
        <v>46.333333333333336</v>
      </c>
      <c r="K68" s="9"/>
      <c r="L68" s="9"/>
      <c r="M68">
        <v>0</v>
      </c>
      <c r="N68" s="2">
        <v>0.95978441127694869</v>
      </c>
    </row>
    <row r="69" spans="1:14">
      <c r="A69" t="s">
        <v>75</v>
      </c>
      <c r="B69" s="45" t="s">
        <v>44</v>
      </c>
      <c r="C69" s="9"/>
      <c r="D69" s="9"/>
      <c r="E69" s="9"/>
      <c r="F69" s="2">
        <f>+'paklausa ir pasiula'!C57</f>
        <v>17.416666666666664</v>
      </c>
      <c r="G69" s="9"/>
      <c r="H69" s="2">
        <f t="shared" si="0"/>
        <v>17.416666666666664</v>
      </c>
      <c r="I69" s="2">
        <f t="shared" si="1"/>
        <v>18.376451077943614</v>
      </c>
      <c r="J69" s="2">
        <f t="shared" si="2"/>
        <v>17.416666666666664</v>
      </c>
      <c r="K69" s="9"/>
      <c r="L69" s="9"/>
      <c r="M69">
        <v>0</v>
      </c>
      <c r="N69" s="2">
        <v>0.95978441127694869</v>
      </c>
    </row>
    <row r="70" spans="1:14">
      <c r="A70" t="s">
        <v>75</v>
      </c>
      <c r="B70" t="s">
        <v>54</v>
      </c>
      <c r="C70" s="9"/>
      <c r="D70" s="9"/>
      <c r="E70" s="9"/>
      <c r="F70" s="2">
        <f>+'paklausa ir pasiula'!C58</f>
        <v>41.166666666666664</v>
      </c>
      <c r="G70" s="9"/>
      <c r="H70" s="2">
        <f t="shared" si="0"/>
        <v>41.166666666666664</v>
      </c>
      <c r="I70" s="2">
        <f t="shared" si="1"/>
        <v>42.126451077943614</v>
      </c>
      <c r="J70" s="2">
        <f t="shared" si="2"/>
        <v>41.166666666666664</v>
      </c>
      <c r="K70" s="9"/>
      <c r="L70" s="9"/>
      <c r="M70">
        <v>0</v>
      </c>
      <c r="N70" s="2">
        <v>0.95978441127694869</v>
      </c>
    </row>
    <row r="71" spans="1:14">
      <c r="A71" t="s">
        <v>75</v>
      </c>
      <c r="B71" t="s">
        <v>3</v>
      </c>
      <c r="C71" s="9"/>
      <c r="D71" s="9"/>
      <c r="E71" s="9"/>
      <c r="F71" s="2">
        <f>+'paklausa ir pasiula'!C59</f>
        <v>628.5833333333336</v>
      </c>
      <c r="G71" s="9"/>
      <c r="H71" s="2">
        <f t="shared" si="0"/>
        <v>643.5833333333336</v>
      </c>
      <c r="I71" s="2">
        <f t="shared" si="1"/>
        <v>632.99834162520756</v>
      </c>
      <c r="J71" s="2">
        <f t="shared" si="2"/>
        <v>628.5833333333336</v>
      </c>
      <c r="K71" s="9"/>
      <c r="L71" s="9"/>
      <c r="M71">
        <v>15</v>
      </c>
      <c r="N71" s="2">
        <v>4.4150082918739635</v>
      </c>
    </row>
    <row r="72" spans="1:14">
      <c r="A72" t="s">
        <v>75</v>
      </c>
      <c r="B72" s="48" t="s">
        <v>1</v>
      </c>
      <c r="C72" s="9"/>
      <c r="D72" s="9"/>
      <c r="E72" s="9"/>
      <c r="F72" s="2">
        <f>+'paklausa ir pasiula'!C60</f>
        <v>863.41666666666697</v>
      </c>
      <c r="G72" s="9"/>
      <c r="H72" s="2">
        <f t="shared" si="0"/>
        <v>897.41666666666697</v>
      </c>
      <c r="I72" s="2">
        <f t="shared" si="1"/>
        <v>898.9286898839141</v>
      </c>
      <c r="J72" s="2">
        <f t="shared" si="2"/>
        <v>863.41666666666697</v>
      </c>
      <c r="K72" s="9"/>
      <c r="L72" s="9"/>
      <c r="M72">
        <v>34</v>
      </c>
      <c r="N72" s="2">
        <v>35.512023217247105</v>
      </c>
    </row>
    <row r="73" spans="1:14">
      <c r="A73" t="s">
        <v>77</v>
      </c>
      <c r="B73" t="s">
        <v>69</v>
      </c>
      <c r="C73" s="9"/>
      <c r="D73" s="9"/>
      <c r="E73" s="9"/>
      <c r="F73" s="2">
        <f>+'paklausa ir pasiula'!C61</f>
        <v>966.5</v>
      </c>
      <c r="G73" s="9"/>
      <c r="H73" s="2">
        <f t="shared" si="0"/>
        <v>966.5</v>
      </c>
      <c r="I73" s="2">
        <f t="shared" si="1"/>
        <v>967.45978441127693</v>
      </c>
      <c r="J73" s="2">
        <f t="shared" si="2"/>
        <v>966.5</v>
      </c>
      <c r="K73" s="9"/>
      <c r="L73" s="9"/>
      <c r="M73">
        <v>0</v>
      </c>
      <c r="N73" s="2">
        <v>0.95978441127694869</v>
      </c>
    </row>
    <row r="74" spans="1:14">
      <c r="A74" t="s">
        <v>77</v>
      </c>
      <c r="B74" t="s">
        <v>61</v>
      </c>
      <c r="C74" s="9"/>
      <c r="D74" s="9"/>
      <c r="E74" s="9"/>
      <c r="F74" s="2">
        <f>+'paklausa ir pasiula'!C62</f>
        <v>690.5</v>
      </c>
      <c r="G74" s="9"/>
      <c r="H74" s="2">
        <f t="shared" si="0"/>
        <v>690.5</v>
      </c>
      <c r="I74" s="2">
        <f t="shared" si="1"/>
        <v>691.45978441127693</v>
      </c>
      <c r="J74" s="2">
        <f t="shared" si="2"/>
        <v>690.5</v>
      </c>
      <c r="K74" s="9"/>
      <c r="L74" s="9"/>
      <c r="M74">
        <v>0</v>
      </c>
      <c r="N74" s="2">
        <v>0.95978441127694869</v>
      </c>
    </row>
    <row r="75" spans="1:14">
      <c r="A75" t="s">
        <v>77</v>
      </c>
      <c r="B75" t="s">
        <v>31</v>
      </c>
      <c r="C75" s="9"/>
      <c r="D75" s="9"/>
      <c r="E75" s="9"/>
      <c r="F75" s="2">
        <f>+'paklausa ir pasiula'!C63</f>
        <v>63.333333333333336</v>
      </c>
      <c r="G75" s="9"/>
      <c r="H75" s="2">
        <f t="shared" si="0"/>
        <v>64.333333333333343</v>
      </c>
      <c r="I75" s="2">
        <f t="shared" si="1"/>
        <v>67.748341625207303</v>
      </c>
      <c r="J75" s="2">
        <f t="shared" si="2"/>
        <v>63.333333333333336</v>
      </c>
      <c r="K75" s="9"/>
      <c r="L75" s="9"/>
      <c r="M75">
        <v>1</v>
      </c>
      <c r="N75" s="2">
        <v>4.4150082918739635</v>
      </c>
    </row>
    <row r="76" spans="1:14">
      <c r="A76" t="s">
        <v>77</v>
      </c>
      <c r="B76" t="s">
        <v>55</v>
      </c>
      <c r="C76" s="9"/>
      <c r="D76" s="9"/>
      <c r="E76" s="9"/>
      <c r="F76" s="2">
        <f>+'paklausa ir pasiula'!C64</f>
        <v>9.6666666666666679</v>
      </c>
      <c r="G76" s="9"/>
      <c r="H76" s="2">
        <f t="shared" si="0"/>
        <v>9.6666666666666679</v>
      </c>
      <c r="I76" s="2">
        <f t="shared" si="1"/>
        <v>10.626451077943617</v>
      </c>
      <c r="J76" s="2">
        <f t="shared" si="2"/>
        <v>9.6666666666666679</v>
      </c>
      <c r="K76" s="9"/>
      <c r="L76" s="9"/>
      <c r="M76">
        <v>0</v>
      </c>
      <c r="N76" s="2">
        <v>0.95978441127694869</v>
      </c>
    </row>
    <row r="77" spans="1:14">
      <c r="A77" t="s">
        <v>77</v>
      </c>
      <c r="B77" t="s">
        <v>67</v>
      </c>
      <c r="C77" s="9"/>
      <c r="D77" s="9"/>
      <c r="E77" s="9"/>
      <c r="F77" s="2">
        <f>+'paklausa ir pasiula'!C65</f>
        <v>45</v>
      </c>
      <c r="G77" s="9"/>
      <c r="H77" s="2">
        <f t="shared" si="0"/>
        <v>46</v>
      </c>
      <c r="I77" s="2">
        <f t="shared" si="1"/>
        <v>45.959784411276949</v>
      </c>
      <c r="J77" s="2">
        <f t="shared" si="2"/>
        <v>45</v>
      </c>
      <c r="K77" s="9"/>
      <c r="L77" s="9"/>
      <c r="M77">
        <v>1</v>
      </c>
      <c r="N77" s="2">
        <v>0.95978441127694869</v>
      </c>
    </row>
    <row r="78" spans="1:14">
      <c r="A78" t="s">
        <v>77</v>
      </c>
      <c r="B78" t="s">
        <v>46</v>
      </c>
      <c r="C78" s="9"/>
      <c r="D78" s="9"/>
      <c r="E78" s="9"/>
      <c r="F78" s="2">
        <f>+'paklausa ir pasiula'!C66</f>
        <v>2588</v>
      </c>
      <c r="G78" s="9"/>
      <c r="H78" s="2">
        <f t="shared" si="0"/>
        <v>2603</v>
      </c>
      <c r="I78" s="2">
        <f t="shared" si="1"/>
        <v>2595.8702321724709</v>
      </c>
      <c r="J78" s="2">
        <f t="shared" si="2"/>
        <v>2588</v>
      </c>
      <c r="K78" s="9"/>
      <c r="L78" s="9"/>
      <c r="M78">
        <v>15</v>
      </c>
      <c r="N78" s="2">
        <v>7.8702321724709776</v>
      </c>
    </row>
    <row r="79" spans="1:14">
      <c r="A79" t="s">
        <v>77</v>
      </c>
      <c r="B79" t="s">
        <v>6</v>
      </c>
      <c r="C79" s="9"/>
      <c r="D79" s="9"/>
      <c r="E79" s="9"/>
      <c r="F79" s="2">
        <f>+'paklausa ir pasiula'!C67</f>
        <v>108.66666666666667</v>
      </c>
      <c r="G79" s="9"/>
      <c r="H79" s="2">
        <f t="shared" ref="H79:H85" si="3">+F79+M79</f>
        <v>108.66666666666667</v>
      </c>
      <c r="I79" s="2">
        <f t="shared" ref="I79:I85" si="4">+F79+N79</f>
        <v>109.62645107794361</v>
      </c>
      <c r="J79" s="2">
        <f t="shared" ref="J79:J85" si="5">+F79</f>
        <v>108.66666666666667</v>
      </c>
      <c r="K79" s="9"/>
      <c r="L79" s="9"/>
      <c r="M79">
        <v>0</v>
      </c>
      <c r="N79" s="2">
        <v>0.95978441127694869</v>
      </c>
    </row>
    <row r="80" spans="1:14">
      <c r="A80" t="s">
        <v>77</v>
      </c>
      <c r="B80" t="s">
        <v>62</v>
      </c>
      <c r="C80" s="9"/>
      <c r="D80" s="9"/>
      <c r="E80" s="9"/>
      <c r="F80" s="2">
        <f>+'paklausa ir pasiula'!C68</f>
        <v>67.833333333333343</v>
      </c>
      <c r="G80" s="9"/>
      <c r="H80" s="2">
        <f t="shared" si="3"/>
        <v>70.833333333333343</v>
      </c>
      <c r="I80" s="2">
        <f t="shared" si="4"/>
        <v>75.70356550580432</v>
      </c>
      <c r="J80" s="2">
        <f t="shared" si="5"/>
        <v>67.833333333333343</v>
      </c>
      <c r="K80" s="9"/>
      <c r="L80" s="9"/>
      <c r="M80">
        <v>3</v>
      </c>
      <c r="N80" s="2">
        <v>7.8702321724709776</v>
      </c>
    </row>
    <row r="81" spans="1:14">
      <c r="A81" t="s">
        <v>77</v>
      </c>
      <c r="B81" t="s">
        <v>56</v>
      </c>
      <c r="C81" s="9"/>
      <c r="D81" s="9"/>
      <c r="E81" s="9"/>
      <c r="F81" s="2">
        <f>+'paklausa ir pasiula'!C69</f>
        <v>51</v>
      </c>
      <c r="G81" s="9"/>
      <c r="H81" s="2">
        <f t="shared" si="3"/>
        <v>51</v>
      </c>
      <c r="I81" s="2">
        <f t="shared" si="4"/>
        <v>51.959784411276949</v>
      </c>
      <c r="J81" s="2">
        <f t="shared" si="5"/>
        <v>51</v>
      </c>
      <c r="K81" s="9"/>
      <c r="L81" s="9"/>
      <c r="M81">
        <v>0</v>
      </c>
      <c r="N81" s="2">
        <v>0.95978441127694869</v>
      </c>
    </row>
    <row r="82" spans="1:14">
      <c r="A82" t="s">
        <v>77</v>
      </c>
      <c r="B82" t="s">
        <v>63</v>
      </c>
      <c r="C82" s="9"/>
      <c r="D82" s="9"/>
      <c r="E82" s="9"/>
      <c r="F82" s="2">
        <f>+'paklausa ir pasiula'!C70</f>
        <v>33.5</v>
      </c>
      <c r="G82" s="9"/>
      <c r="H82" s="2">
        <f t="shared" si="3"/>
        <v>33.5</v>
      </c>
      <c r="I82" s="2">
        <f t="shared" si="4"/>
        <v>41.370232172470978</v>
      </c>
      <c r="J82" s="2">
        <f t="shared" si="5"/>
        <v>33.5</v>
      </c>
      <c r="K82" s="9"/>
      <c r="L82" s="9"/>
      <c r="M82">
        <v>0</v>
      </c>
      <c r="N82" s="2">
        <v>7.8702321724709776</v>
      </c>
    </row>
    <row r="83" spans="1:14">
      <c r="A83" t="s">
        <v>77</v>
      </c>
      <c r="B83" t="s">
        <v>65</v>
      </c>
      <c r="C83" s="9"/>
      <c r="D83" s="9"/>
      <c r="E83" s="9"/>
      <c r="F83" s="2">
        <f>+'paklausa ir pasiula'!C71</f>
        <v>1525.6666666666663</v>
      </c>
      <c r="G83" s="9"/>
      <c r="H83" s="2">
        <f t="shared" si="3"/>
        <v>1528.6666666666663</v>
      </c>
      <c r="I83" s="2">
        <f t="shared" si="4"/>
        <v>1526.6264510779433</v>
      </c>
      <c r="J83" s="2">
        <f t="shared" si="5"/>
        <v>1525.6666666666663</v>
      </c>
      <c r="K83" s="9"/>
      <c r="L83" s="9"/>
      <c r="M83">
        <v>3</v>
      </c>
      <c r="N83" s="2">
        <v>0.95978441127694869</v>
      </c>
    </row>
    <row r="84" spans="1:14">
      <c r="A84" t="s">
        <v>78</v>
      </c>
      <c r="B84" s="47" t="s">
        <v>48</v>
      </c>
      <c r="C84" s="9"/>
      <c r="D84" s="9"/>
      <c r="E84" s="9"/>
      <c r="F84" s="2">
        <f>+'paklausa ir pasiula'!C72</f>
        <v>918.16666666666663</v>
      </c>
      <c r="G84" s="9"/>
      <c r="H84" s="2">
        <f t="shared" si="3"/>
        <v>921.16666666666663</v>
      </c>
      <c r="I84" s="2">
        <f t="shared" si="4"/>
        <v>936.4025704809286</v>
      </c>
      <c r="J84" s="2">
        <f t="shared" si="5"/>
        <v>918.16666666666663</v>
      </c>
      <c r="K84" s="9"/>
      <c r="L84" s="9"/>
      <c r="M84">
        <v>3</v>
      </c>
      <c r="N84" s="2">
        <v>18.235903814262024</v>
      </c>
    </row>
    <row r="85" spans="1:14">
      <c r="A85" t="s">
        <v>78</v>
      </c>
      <c r="B85" t="s">
        <v>57</v>
      </c>
      <c r="C85" s="9"/>
      <c r="D85" s="9"/>
      <c r="E85" s="9"/>
      <c r="F85" s="2">
        <f>+'paklausa ir pasiula'!C73</f>
        <v>22067.166666666661</v>
      </c>
      <c r="G85" s="9"/>
      <c r="H85" s="2">
        <f t="shared" si="3"/>
        <v>22112.166666666661</v>
      </c>
      <c r="I85" s="2">
        <f t="shared" si="4"/>
        <v>22151.051824212267</v>
      </c>
      <c r="J85" s="2">
        <f t="shared" si="5"/>
        <v>22067.166666666661</v>
      </c>
      <c r="K85" s="9"/>
      <c r="L85" s="9"/>
      <c r="M85">
        <v>45</v>
      </c>
      <c r="N85" s="2">
        <v>83.88515754560531</v>
      </c>
    </row>
    <row r="86" spans="1:14">
      <c r="C86" s="9"/>
      <c r="D86" s="9"/>
      <c r="E86" s="9"/>
      <c r="F86" s="2"/>
      <c r="G86" s="9"/>
      <c r="H86" s="2"/>
      <c r="I86" s="2"/>
      <c r="J86" s="2"/>
      <c r="K86" s="9"/>
      <c r="L86" s="9"/>
    </row>
    <row r="87" spans="1:14">
      <c r="D87" s="4"/>
    </row>
    <row r="89" spans="1:14">
      <c r="C89"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171"/>
  <sheetViews>
    <sheetView workbookViewId="0">
      <pane xSplit="3" ySplit="3" topLeftCell="D76" activePane="bottomRight" state="frozen"/>
      <selection pane="topRight" activeCell="D1" sqref="D1"/>
      <selection pane="bottomLeft" activeCell="A4" sqref="A4"/>
      <selection pane="bottomRight" activeCell="A97" sqref="A97"/>
    </sheetView>
  </sheetViews>
  <sheetFormatPr defaultRowHeight="15"/>
  <cols>
    <col min="1" max="1" width="21.7109375" bestFit="1" customWidth="1"/>
    <col min="2" max="2" width="39.140625" customWidth="1"/>
    <col min="4" max="4" width="17.85546875" customWidth="1"/>
  </cols>
  <sheetData>
    <row r="1" spans="1:14">
      <c r="A1" t="s">
        <v>88</v>
      </c>
      <c r="D1">
        <f>+'scenarijų aprašai'!E5</f>
        <v>1</v>
      </c>
    </row>
    <row r="2" spans="1:14">
      <c r="A2" t="s">
        <v>90</v>
      </c>
    </row>
    <row r="3" spans="1:14">
      <c r="A3" t="s">
        <v>89</v>
      </c>
      <c r="E3" s="41">
        <v>2021</v>
      </c>
      <c r="F3" s="41">
        <v>2022</v>
      </c>
      <c r="G3" s="41">
        <v>2023</v>
      </c>
      <c r="H3" s="41">
        <v>2024</v>
      </c>
      <c r="I3" s="41">
        <v>2025</v>
      </c>
      <c r="J3" s="41">
        <v>2026</v>
      </c>
      <c r="K3" s="41">
        <v>2027</v>
      </c>
      <c r="L3" s="41">
        <v>2028</v>
      </c>
      <c r="M3" s="41">
        <v>2029</v>
      </c>
      <c r="N3" s="41">
        <v>2030</v>
      </c>
    </row>
    <row r="4" spans="1:14">
      <c r="A4">
        <f>+$D$1</f>
        <v>1</v>
      </c>
      <c r="B4" t="s">
        <v>75</v>
      </c>
      <c r="E4" s="9">
        <f>+SUMIFS(E$87:E$95,$B$87:$B$95,$B4,$A$87:$A$95,$A4)</f>
        <v>0.99941332916144465</v>
      </c>
      <c r="F4" s="9">
        <f t="shared" ref="E4:N6" si="0">+SUMIFS(F$87:F$95,$B$87:$B$95,$B4,$A$87:$A$95,$A4)</f>
        <v>1.0084480600750867</v>
      </c>
      <c r="G4" s="9">
        <f t="shared" si="0"/>
        <v>1.0174827909887287</v>
      </c>
      <c r="H4" s="9">
        <f t="shared" si="0"/>
        <v>1.0265175219023708</v>
      </c>
      <c r="I4" s="9">
        <f t="shared" si="0"/>
        <v>1.0355522528160126</v>
      </c>
      <c r="J4" s="9">
        <f t="shared" si="0"/>
        <v>1.0445869837296546</v>
      </c>
      <c r="K4" s="9">
        <f t="shared" si="0"/>
        <v>1.0536217146432967</v>
      </c>
      <c r="L4" s="9">
        <f t="shared" si="0"/>
        <v>1.0626564455569387</v>
      </c>
      <c r="M4" s="9">
        <f t="shared" si="0"/>
        <v>1.0716911764705805</v>
      </c>
      <c r="N4" s="9">
        <f t="shared" si="0"/>
        <v>1.0807259073842226</v>
      </c>
    </row>
    <row r="5" spans="1:14">
      <c r="A5">
        <f t="shared" ref="A5:A6" si="1">+$D$1</f>
        <v>1</v>
      </c>
      <c r="B5" t="s">
        <v>77</v>
      </c>
      <c r="E5" s="9">
        <f t="shared" si="0"/>
        <v>1.0350190254214322</v>
      </c>
      <c r="F5" s="9">
        <f t="shared" si="0"/>
        <v>1.0426061033118326</v>
      </c>
      <c r="G5" s="9">
        <f t="shared" si="0"/>
        <v>1.0501931812022332</v>
      </c>
      <c r="H5" s="9">
        <f t="shared" si="0"/>
        <v>1.0577802590926337</v>
      </c>
      <c r="I5" s="9">
        <f t="shared" si="0"/>
        <v>1.0653673369830343</v>
      </c>
      <c r="J5" s="9">
        <f t="shared" si="0"/>
        <v>1.0729544148734349</v>
      </c>
      <c r="K5" s="9">
        <f t="shared" si="0"/>
        <v>1.0805414927638355</v>
      </c>
      <c r="L5" s="9">
        <f t="shared" si="0"/>
        <v>1.0881285706542361</v>
      </c>
      <c r="M5" s="9">
        <f t="shared" si="0"/>
        <v>1.0957156485446364</v>
      </c>
      <c r="N5" s="9">
        <f t="shared" si="0"/>
        <v>1.1033027264350372</v>
      </c>
    </row>
    <row r="6" spans="1:14">
      <c r="A6">
        <f t="shared" si="1"/>
        <v>1</v>
      </c>
      <c r="B6" t="s">
        <v>78</v>
      </c>
      <c r="E6" s="9">
        <f t="shared" si="0"/>
        <v>1.0039348860142701</v>
      </c>
      <c r="F6" s="9">
        <f t="shared" si="0"/>
        <v>1.0027881547653577</v>
      </c>
      <c r="G6" s="9">
        <f t="shared" si="0"/>
        <v>1.0016414235164455</v>
      </c>
      <c r="H6" s="9">
        <f t="shared" si="0"/>
        <v>1.0004946922675333</v>
      </c>
      <c r="I6" s="9">
        <f t="shared" si="0"/>
        <v>0.99934796101862089</v>
      </c>
      <c r="J6" s="9">
        <f t="shared" si="0"/>
        <v>0.99820122976970849</v>
      </c>
      <c r="K6" s="9">
        <f t="shared" si="0"/>
        <v>0.99705449852079608</v>
      </c>
      <c r="L6" s="9">
        <f t="shared" si="0"/>
        <v>0.99590776727188379</v>
      </c>
      <c r="M6" s="9">
        <f t="shared" si="0"/>
        <v>0.99476103602297139</v>
      </c>
      <c r="N6" s="9">
        <f t="shared" si="0"/>
        <v>0.9936143047740591</v>
      </c>
    </row>
    <row r="7" spans="1:14">
      <c r="D7" s="41" t="s">
        <v>173</v>
      </c>
      <c r="E7" s="41">
        <v>2021</v>
      </c>
      <c r="F7" s="41">
        <v>2022</v>
      </c>
      <c r="G7" s="41">
        <v>2023</v>
      </c>
      <c r="H7" s="41">
        <v>2024</v>
      </c>
      <c r="I7" s="41">
        <v>2025</v>
      </c>
      <c r="J7" s="41">
        <v>2026</v>
      </c>
      <c r="K7" s="41">
        <v>2027</v>
      </c>
      <c r="L7" s="41">
        <v>2028</v>
      </c>
      <c r="M7" s="41">
        <v>2029</v>
      </c>
      <c r="N7" s="41">
        <v>2030</v>
      </c>
    </row>
    <row r="8" spans="1:14">
      <c r="A8" t="s">
        <v>75</v>
      </c>
      <c r="B8" t="s">
        <v>37</v>
      </c>
      <c r="D8" s="53">
        <f>+'pletros diferencijavimas'!F4</f>
        <v>-6.4933523266856669E-2</v>
      </c>
      <c r="E8" s="9">
        <f>E$4*(1+(E$3-2020)/10*$D8)</f>
        <v>0.9929237862952135</v>
      </c>
      <c r="F8" s="9">
        <f t="shared" ref="F8:N8" si="2">F$4*(1+(F$3-2020)/10*$D8)</f>
        <v>0.99535164296062628</v>
      </c>
      <c r="G8" s="9">
        <f t="shared" si="2"/>
        <v>0.99766216824404097</v>
      </c>
      <c r="H8" s="9">
        <f t="shared" si="2"/>
        <v>0.99985536214545734</v>
      </c>
      <c r="I8" s="9">
        <f t="shared" si="2"/>
        <v>1.0019312246648755</v>
      </c>
      <c r="J8" s="9">
        <f t="shared" si="2"/>
        <v>1.0038897558022954</v>
      </c>
      <c r="K8" s="9">
        <f t="shared" si="2"/>
        <v>1.0057309555577174</v>
      </c>
      <c r="L8" s="9">
        <f t="shared" si="2"/>
        <v>1.0074548239311414</v>
      </c>
      <c r="M8" s="9">
        <f t="shared" si="2"/>
        <v>1.0090613609225669</v>
      </c>
      <c r="N8" s="9">
        <f t="shared" si="2"/>
        <v>1.0105505665319945</v>
      </c>
    </row>
    <row r="9" spans="1:14">
      <c r="A9" t="s">
        <v>75</v>
      </c>
      <c r="B9" t="s">
        <v>11</v>
      </c>
      <c r="D9" s="53">
        <f>+'pletros diferencijavimas'!F5</f>
        <v>-6.4933523266856669E-2</v>
      </c>
      <c r="E9" s="9">
        <f t="shared" ref="E9:N24" si="3">E$4*(1+(E$3-2018)/10*$D9)</f>
        <v>0.97994470056275129</v>
      </c>
      <c r="F9" s="9">
        <f t="shared" si="3"/>
        <v>0.98225522584616587</v>
      </c>
      <c r="G9" s="9">
        <f t="shared" ref="G9:N23" si="4">G$4*(1+(G$3-2018)/10*$D9)</f>
        <v>0.98444841974758235</v>
      </c>
      <c r="H9" s="9">
        <f t="shared" si="4"/>
        <v>0.98652428226700062</v>
      </c>
      <c r="I9" s="9">
        <f t="shared" si="4"/>
        <v>0.98848281340442046</v>
      </c>
      <c r="J9" s="9">
        <f t="shared" si="4"/>
        <v>0.99032401315984242</v>
      </c>
      <c r="K9" s="9">
        <f t="shared" si="4"/>
        <v>0.9920478815332664</v>
      </c>
      <c r="L9" s="9">
        <f t="shared" si="4"/>
        <v>0.99365441852469205</v>
      </c>
      <c r="M9" s="9">
        <f t="shared" si="4"/>
        <v>0.99514362413411939</v>
      </c>
      <c r="N9" s="9">
        <f t="shared" si="4"/>
        <v>0.99651549836154873</v>
      </c>
    </row>
    <row r="10" spans="1:14">
      <c r="A10" t="s">
        <v>75</v>
      </c>
      <c r="B10" t="s">
        <v>25</v>
      </c>
      <c r="D10" s="53">
        <f>+'pletros diferencijavimas'!F6</f>
        <v>-6.4933523266856669E-2</v>
      </c>
      <c r="E10" s="9">
        <f t="shared" si="3"/>
        <v>0.97994470056275129</v>
      </c>
      <c r="F10" s="9">
        <f t="shared" si="3"/>
        <v>0.98225522584616587</v>
      </c>
      <c r="G10" s="9">
        <f t="shared" si="4"/>
        <v>0.98444841974758235</v>
      </c>
      <c r="H10" s="9">
        <f t="shared" si="4"/>
        <v>0.98652428226700062</v>
      </c>
      <c r="I10" s="9">
        <f t="shared" si="4"/>
        <v>0.98848281340442046</v>
      </c>
      <c r="J10" s="9">
        <f t="shared" si="4"/>
        <v>0.99032401315984242</v>
      </c>
      <c r="K10" s="9">
        <f t="shared" si="4"/>
        <v>0.9920478815332664</v>
      </c>
      <c r="L10" s="9">
        <f t="shared" si="4"/>
        <v>0.99365441852469205</v>
      </c>
      <c r="M10" s="9">
        <f t="shared" si="4"/>
        <v>0.99514362413411939</v>
      </c>
      <c r="N10" s="9">
        <f t="shared" si="4"/>
        <v>0.99651549836154873</v>
      </c>
    </row>
    <row r="11" spans="1:14">
      <c r="A11" t="s">
        <v>75</v>
      </c>
      <c r="B11" t="s">
        <v>13</v>
      </c>
      <c r="D11" s="53">
        <f>+'pletros diferencijavimas'!F7</f>
        <v>-6.4933523266856669E-2</v>
      </c>
      <c r="E11" s="9">
        <f t="shared" si="3"/>
        <v>0.97994470056275129</v>
      </c>
      <c r="F11" s="9">
        <f t="shared" si="3"/>
        <v>0.98225522584616587</v>
      </c>
      <c r="G11" s="9">
        <f t="shared" si="4"/>
        <v>0.98444841974758235</v>
      </c>
      <c r="H11" s="9">
        <f t="shared" si="4"/>
        <v>0.98652428226700062</v>
      </c>
      <c r="I11" s="9">
        <f t="shared" si="4"/>
        <v>0.98848281340442046</v>
      </c>
      <c r="J11" s="9">
        <f t="shared" si="4"/>
        <v>0.99032401315984242</v>
      </c>
      <c r="K11" s="9">
        <f t="shared" si="4"/>
        <v>0.9920478815332664</v>
      </c>
      <c r="L11" s="9">
        <f t="shared" si="4"/>
        <v>0.99365441852469205</v>
      </c>
      <c r="M11" s="9">
        <f t="shared" si="4"/>
        <v>0.99514362413411939</v>
      </c>
      <c r="N11" s="9">
        <f t="shared" si="4"/>
        <v>0.99651549836154873</v>
      </c>
    </row>
    <row r="12" spans="1:14">
      <c r="A12" t="s">
        <v>75</v>
      </c>
      <c r="B12" t="s">
        <v>33</v>
      </c>
      <c r="D12" s="53">
        <f>+'pletros diferencijavimas'!F8</f>
        <v>-6.4933523266856669E-2</v>
      </c>
      <c r="E12" s="9">
        <f t="shared" si="3"/>
        <v>0.97994470056275129</v>
      </c>
      <c r="F12" s="9">
        <f t="shared" si="3"/>
        <v>0.98225522584616587</v>
      </c>
      <c r="G12" s="9">
        <f t="shared" si="4"/>
        <v>0.98444841974758235</v>
      </c>
      <c r="H12" s="9">
        <f t="shared" si="4"/>
        <v>0.98652428226700062</v>
      </c>
      <c r="I12" s="9">
        <f t="shared" si="4"/>
        <v>0.98848281340442046</v>
      </c>
      <c r="J12" s="9">
        <f t="shared" si="4"/>
        <v>0.99032401315984242</v>
      </c>
      <c r="K12" s="9">
        <f t="shared" si="4"/>
        <v>0.9920478815332664</v>
      </c>
      <c r="L12" s="9">
        <f t="shared" si="4"/>
        <v>0.99365441852469205</v>
      </c>
      <c r="M12" s="9">
        <f t="shared" si="4"/>
        <v>0.99514362413411939</v>
      </c>
      <c r="N12" s="9">
        <f t="shared" si="4"/>
        <v>0.99651549836154873</v>
      </c>
    </row>
    <row r="13" spans="1:14">
      <c r="A13" t="s">
        <v>75</v>
      </c>
      <c r="B13" t="s">
        <v>58</v>
      </c>
      <c r="D13" s="53">
        <f>+'pletros diferencijavimas'!F9</f>
        <v>-3.0745489078822484E-2</v>
      </c>
      <c r="E13" s="9">
        <f t="shared" si="3"/>
        <v>0.99019509368235581</v>
      </c>
      <c r="F13" s="9">
        <f t="shared" si="3"/>
        <v>0.99604596854804739</v>
      </c>
      <c r="G13" s="9">
        <f t="shared" si="4"/>
        <v>1.0018412879696117</v>
      </c>
      <c r="H13" s="9">
        <f t="shared" si="4"/>
        <v>1.0075810519470492</v>
      </c>
      <c r="I13" s="9">
        <f t="shared" si="4"/>
        <v>1.0132652604803594</v>
      </c>
      <c r="J13" s="9">
        <f t="shared" si="4"/>
        <v>1.0188939135695425</v>
      </c>
      <c r="K13" s="9">
        <f t="shared" si="4"/>
        <v>1.0244670112145986</v>
      </c>
      <c r="L13" s="9">
        <f t="shared" si="4"/>
        <v>1.0299845534155276</v>
      </c>
      <c r="M13" s="9">
        <f t="shared" si="4"/>
        <v>1.0354465401723292</v>
      </c>
      <c r="N13" s="9">
        <f t="shared" si="4"/>
        <v>1.0408529714850039</v>
      </c>
    </row>
    <row r="14" spans="1:14">
      <c r="A14" t="s">
        <v>75</v>
      </c>
      <c r="B14" t="s">
        <v>14</v>
      </c>
      <c r="D14" s="53">
        <f>+'pletros diferencijavimas'!F10</f>
        <v>-5.6386514719848124E-2</v>
      </c>
      <c r="E14" s="9">
        <f t="shared" si="3"/>
        <v>0.98250729884265242</v>
      </c>
      <c r="F14" s="9">
        <f t="shared" si="3"/>
        <v>0.98570291152163625</v>
      </c>
      <c r="G14" s="9">
        <f t="shared" si="4"/>
        <v>0.98879663680308971</v>
      </c>
      <c r="H14" s="9">
        <f t="shared" si="4"/>
        <v>0.9917884746870127</v>
      </c>
      <c r="I14" s="9">
        <f t="shared" si="4"/>
        <v>0.99467842517340521</v>
      </c>
      <c r="J14" s="9">
        <f t="shared" si="4"/>
        <v>0.99746648826226758</v>
      </c>
      <c r="K14" s="9">
        <f t="shared" si="4"/>
        <v>1.0001526639535994</v>
      </c>
      <c r="L14" s="9">
        <f t="shared" si="4"/>
        <v>1.002736952247401</v>
      </c>
      <c r="M14" s="9">
        <f t="shared" si="4"/>
        <v>1.0052193531436717</v>
      </c>
      <c r="N14" s="9">
        <f t="shared" si="4"/>
        <v>1.0075998666424124</v>
      </c>
    </row>
    <row r="15" spans="1:14">
      <c r="A15" t="s">
        <v>75</v>
      </c>
      <c r="B15" t="s">
        <v>5</v>
      </c>
      <c r="D15" s="53">
        <f>+'pletros diferencijavimas'!F11</f>
        <v>-5.6386514719848124E-2</v>
      </c>
      <c r="E15" s="9">
        <f t="shared" si="3"/>
        <v>0.98250729884265242</v>
      </c>
      <c r="F15" s="9">
        <f t="shared" si="3"/>
        <v>0.98570291152163625</v>
      </c>
      <c r="G15" s="9">
        <f t="shared" si="4"/>
        <v>0.98879663680308971</v>
      </c>
      <c r="H15" s="9">
        <f t="shared" si="4"/>
        <v>0.9917884746870127</v>
      </c>
      <c r="I15" s="9">
        <f t="shared" si="4"/>
        <v>0.99467842517340521</v>
      </c>
      <c r="J15" s="9">
        <f t="shared" si="4"/>
        <v>0.99746648826226758</v>
      </c>
      <c r="K15" s="9">
        <f t="shared" si="4"/>
        <v>1.0001526639535994</v>
      </c>
      <c r="L15" s="9">
        <f t="shared" si="4"/>
        <v>1.002736952247401</v>
      </c>
      <c r="M15" s="9">
        <f t="shared" si="4"/>
        <v>1.0052193531436717</v>
      </c>
      <c r="N15" s="9">
        <f t="shared" si="4"/>
        <v>1.0075998666424124</v>
      </c>
    </row>
    <row r="16" spans="1:14">
      <c r="A16" t="s">
        <v>75</v>
      </c>
      <c r="B16" t="s">
        <v>30</v>
      </c>
      <c r="D16" s="53">
        <f>+'pletros diferencijavimas'!F12</f>
        <v>-6.4933523266856669E-2</v>
      </c>
      <c r="E16" s="9">
        <f t="shared" si="3"/>
        <v>0.97994470056275129</v>
      </c>
      <c r="F16" s="9">
        <f t="shared" si="3"/>
        <v>0.98225522584616587</v>
      </c>
      <c r="G16" s="9">
        <f t="shared" si="4"/>
        <v>0.98444841974758235</v>
      </c>
      <c r="H16" s="9">
        <f t="shared" si="4"/>
        <v>0.98652428226700062</v>
      </c>
      <c r="I16" s="9">
        <f t="shared" si="4"/>
        <v>0.98848281340442046</v>
      </c>
      <c r="J16" s="9">
        <f t="shared" si="4"/>
        <v>0.99032401315984242</v>
      </c>
      <c r="K16" s="9">
        <f t="shared" si="4"/>
        <v>0.9920478815332664</v>
      </c>
      <c r="L16" s="9">
        <f t="shared" si="4"/>
        <v>0.99365441852469205</v>
      </c>
      <c r="M16" s="9">
        <f t="shared" si="4"/>
        <v>0.99514362413411939</v>
      </c>
      <c r="N16" s="9">
        <f t="shared" si="4"/>
        <v>0.99651549836154873</v>
      </c>
    </row>
    <row r="17" spans="1:14">
      <c r="A17" t="s">
        <v>75</v>
      </c>
      <c r="B17" t="s">
        <v>19</v>
      </c>
      <c r="D17" s="53">
        <f>+'pletros diferencijavimas'!F13</f>
        <v>-4.783950617283958E-2</v>
      </c>
      <c r="E17" s="9">
        <f t="shared" si="3"/>
        <v>0.98506989712255355</v>
      </c>
      <c r="F17" s="9">
        <f t="shared" si="3"/>
        <v>0.98915059719710663</v>
      </c>
      <c r="G17" s="9">
        <f t="shared" si="4"/>
        <v>0.99314485385859708</v>
      </c>
      <c r="H17" s="9">
        <f t="shared" si="4"/>
        <v>0.99705266710702489</v>
      </c>
      <c r="I17" s="9">
        <f t="shared" si="4"/>
        <v>1.0008740369423899</v>
      </c>
      <c r="J17" s="9">
        <f t="shared" si="4"/>
        <v>1.0046089633646924</v>
      </c>
      <c r="K17" s="9">
        <f t="shared" si="4"/>
        <v>1.0082574463739324</v>
      </c>
      <c r="L17" s="9">
        <f t="shared" si="4"/>
        <v>1.0118194859701097</v>
      </c>
      <c r="M17" s="9">
        <f t="shared" si="4"/>
        <v>1.0152950821532243</v>
      </c>
      <c r="N17" s="9">
        <f t="shared" si="4"/>
        <v>1.0186842349232763</v>
      </c>
    </row>
    <row r="18" spans="1:14">
      <c r="A18" t="s">
        <v>75</v>
      </c>
      <c r="B18" t="s">
        <v>20</v>
      </c>
      <c r="D18" s="53">
        <f>+'pletros diferencijavimas'!F14</f>
        <v>-6.4933523266856669E-2</v>
      </c>
      <c r="E18" s="9">
        <f t="shared" si="3"/>
        <v>0.97994470056275129</v>
      </c>
      <c r="F18" s="9">
        <f t="shared" si="3"/>
        <v>0.98225522584616587</v>
      </c>
      <c r="G18" s="9">
        <f t="shared" si="4"/>
        <v>0.98444841974758235</v>
      </c>
      <c r="H18" s="9">
        <f t="shared" si="4"/>
        <v>0.98652428226700062</v>
      </c>
      <c r="I18" s="9">
        <f t="shared" si="4"/>
        <v>0.98848281340442046</v>
      </c>
      <c r="J18" s="9">
        <f t="shared" si="4"/>
        <v>0.99032401315984242</v>
      </c>
      <c r="K18" s="9">
        <f t="shared" si="4"/>
        <v>0.9920478815332664</v>
      </c>
      <c r="L18" s="9">
        <f t="shared" si="4"/>
        <v>0.99365441852469205</v>
      </c>
      <c r="M18" s="9">
        <f t="shared" si="4"/>
        <v>0.99514362413411939</v>
      </c>
      <c r="N18" s="9">
        <f t="shared" si="4"/>
        <v>0.99651549836154873</v>
      </c>
    </row>
    <row r="19" spans="1:14">
      <c r="A19" t="s">
        <v>75</v>
      </c>
      <c r="B19" t="s">
        <v>64</v>
      </c>
      <c r="D19" s="53">
        <f>+'pletros diferencijavimas'!F15</f>
        <v>-3.9292497625831035E-2</v>
      </c>
      <c r="E19" s="9">
        <f t="shared" si="3"/>
        <v>0.98763249540245468</v>
      </c>
      <c r="F19" s="9">
        <f t="shared" si="3"/>
        <v>0.99259828287257701</v>
      </c>
      <c r="G19" s="9">
        <f t="shared" si="4"/>
        <v>0.99749307091410444</v>
      </c>
      <c r="H19" s="9">
        <f t="shared" si="4"/>
        <v>1.0023168595270371</v>
      </c>
      <c r="I19" s="9">
        <f t="shared" si="4"/>
        <v>1.0070696487113746</v>
      </c>
      <c r="J19" s="9">
        <f t="shared" si="4"/>
        <v>1.0117514384671176</v>
      </c>
      <c r="K19" s="9">
        <f t="shared" si="4"/>
        <v>1.0163622287942655</v>
      </c>
      <c r="L19" s="9">
        <f t="shared" si="4"/>
        <v>1.0209020196928187</v>
      </c>
      <c r="M19" s="9">
        <f t="shared" si="4"/>
        <v>1.0253708111627768</v>
      </c>
      <c r="N19" s="9">
        <f t="shared" si="4"/>
        <v>1.0297686032041402</v>
      </c>
    </row>
    <row r="20" spans="1:14">
      <c r="A20" t="s">
        <v>75</v>
      </c>
      <c r="B20" t="s">
        <v>71</v>
      </c>
      <c r="D20" s="53">
        <f>+'pletros diferencijavimas'!F16</f>
        <v>-2.219848053181394E-2</v>
      </c>
      <c r="E20" s="9">
        <f t="shared" si="3"/>
        <v>0.99275769196225694</v>
      </c>
      <c r="F20" s="9">
        <f t="shared" si="3"/>
        <v>0.99949365422351777</v>
      </c>
      <c r="G20" s="9">
        <f t="shared" si="4"/>
        <v>1.0061895050251193</v>
      </c>
      <c r="H20" s="9">
        <f t="shared" si="4"/>
        <v>1.0128452443670615</v>
      </c>
      <c r="I20" s="9">
        <f t="shared" si="4"/>
        <v>1.0194608722493439</v>
      </c>
      <c r="J20" s="9">
        <f t="shared" si="4"/>
        <v>1.0260363886719674</v>
      </c>
      <c r="K20" s="9">
        <f t="shared" si="4"/>
        <v>1.0325717936349317</v>
      </c>
      <c r="L20" s="9">
        <f t="shared" si="4"/>
        <v>1.0390670871382364</v>
      </c>
      <c r="M20" s="9">
        <f t="shared" si="4"/>
        <v>1.0455222691818817</v>
      </c>
      <c r="N20" s="9">
        <f t="shared" si="4"/>
        <v>1.0519373397658678</v>
      </c>
    </row>
    <row r="21" spans="1:14">
      <c r="A21" t="s">
        <v>75</v>
      </c>
      <c r="B21" t="s">
        <v>50</v>
      </c>
      <c r="D21" s="53">
        <f>+'pletros diferencijavimas'!F17</f>
        <v>-6.4933523266856669E-2</v>
      </c>
      <c r="E21" s="9">
        <f t="shared" si="3"/>
        <v>0.97994470056275129</v>
      </c>
      <c r="F21" s="9">
        <f t="shared" si="3"/>
        <v>0.98225522584616587</v>
      </c>
      <c r="G21" s="9">
        <f t="shared" si="4"/>
        <v>0.98444841974758235</v>
      </c>
      <c r="H21" s="9">
        <f t="shared" si="4"/>
        <v>0.98652428226700062</v>
      </c>
      <c r="I21" s="9">
        <f t="shared" si="4"/>
        <v>0.98848281340442046</v>
      </c>
      <c r="J21" s="9">
        <f t="shared" si="4"/>
        <v>0.99032401315984242</v>
      </c>
      <c r="K21" s="9">
        <f t="shared" si="4"/>
        <v>0.9920478815332664</v>
      </c>
      <c r="L21" s="9">
        <f t="shared" si="4"/>
        <v>0.99365441852469205</v>
      </c>
      <c r="M21" s="9">
        <f t="shared" si="4"/>
        <v>0.99514362413411939</v>
      </c>
      <c r="N21" s="9">
        <f t="shared" si="4"/>
        <v>0.99651549836154873</v>
      </c>
    </row>
    <row r="22" spans="1:14">
      <c r="A22" t="s">
        <v>75</v>
      </c>
      <c r="B22" t="s">
        <v>7</v>
      </c>
      <c r="D22" s="53">
        <f>+'pletros diferencijavimas'!F18</f>
        <v>-3.0745489078822484E-2</v>
      </c>
      <c r="E22" s="9">
        <f t="shared" si="3"/>
        <v>0.99019509368235581</v>
      </c>
      <c r="F22" s="9">
        <f t="shared" si="3"/>
        <v>0.99604596854804739</v>
      </c>
      <c r="G22" s="9">
        <f t="shared" si="4"/>
        <v>1.0018412879696117</v>
      </c>
      <c r="H22" s="9">
        <f t="shared" si="4"/>
        <v>1.0075810519470492</v>
      </c>
      <c r="I22" s="9">
        <f t="shared" si="4"/>
        <v>1.0132652604803594</v>
      </c>
      <c r="J22" s="9">
        <f t="shared" si="4"/>
        <v>1.0188939135695425</v>
      </c>
      <c r="K22" s="9">
        <f t="shared" si="4"/>
        <v>1.0244670112145986</v>
      </c>
      <c r="L22" s="9">
        <f t="shared" si="4"/>
        <v>1.0299845534155276</v>
      </c>
      <c r="M22" s="9">
        <f t="shared" si="4"/>
        <v>1.0354465401723292</v>
      </c>
      <c r="N22" s="9">
        <f t="shared" si="4"/>
        <v>1.0408529714850039</v>
      </c>
    </row>
    <row r="23" spans="1:14">
      <c r="A23" t="s">
        <v>75</v>
      </c>
      <c r="B23" t="s">
        <v>8</v>
      </c>
      <c r="D23" s="53">
        <f>+'pletros diferencijavimas'!F19</f>
        <v>-3.0745489078822484E-2</v>
      </c>
      <c r="E23" s="9">
        <f t="shared" si="3"/>
        <v>0.99019509368235581</v>
      </c>
      <c r="F23" s="9">
        <f t="shared" si="3"/>
        <v>0.99604596854804739</v>
      </c>
      <c r="G23" s="9">
        <f t="shared" si="4"/>
        <v>1.0018412879696117</v>
      </c>
      <c r="H23" s="9">
        <f t="shared" si="4"/>
        <v>1.0075810519470492</v>
      </c>
      <c r="I23" s="9">
        <f t="shared" si="4"/>
        <v>1.0132652604803594</v>
      </c>
      <c r="J23" s="9">
        <f t="shared" si="4"/>
        <v>1.0188939135695425</v>
      </c>
      <c r="K23" s="9">
        <f t="shared" si="4"/>
        <v>1.0244670112145986</v>
      </c>
      <c r="L23" s="9">
        <f t="shared" si="4"/>
        <v>1.0299845534155276</v>
      </c>
      <c r="M23" s="9">
        <f t="shared" si="4"/>
        <v>1.0354465401723292</v>
      </c>
      <c r="N23" s="9">
        <f t="shared" si="4"/>
        <v>1.0408529714850039</v>
      </c>
    </row>
    <row r="24" spans="1:14">
      <c r="A24" t="s">
        <v>75</v>
      </c>
      <c r="B24" s="45" t="s">
        <v>72</v>
      </c>
      <c r="D24" s="53">
        <f>+'pletros diferencijavimas'!F20</f>
        <v>-6.4933523266856669E-2</v>
      </c>
      <c r="E24" s="9">
        <f t="shared" si="3"/>
        <v>0.97994470056275129</v>
      </c>
      <c r="F24" s="9">
        <f t="shared" si="3"/>
        <v>0.98225522584616587</v>
      </c>
      <c r="G24" s="9">
        <f t="shared" si="3"/>
        <v>0.98444841974758235</v>
      </c>
      <c r="H24" s="9">
        <f t="shared" si="3"/>
        <v>0.98652428226700062</v>
      </c>
      <c r="I24" s="9">
        <f t="shared" si="3"/>
        <v>0.98848281340442046</v>
      </c>
      <c r="J24" s="9">
        <f t="shared" si="3"/>
        <v>0.99032401315984242</v>
      </c>
      <c r="K24" s="9">
        <f t="shared" si="3"/>
        <v>0.9920478815332664</v>
      </c>
      <c r="L24" s="9">
        <f t="shared" si="3"/>
        <v>0.99365441852469205</v>
      </c>
      <c r="M24" s="9">
        <f t="shared" si="3"/>
        <v>0.99514362413411939</v>
      </c>
      <c r="N24" s="9">
        <f t="shared" si="3"/>
        <v>0.99651549836154873</v>
      </c>
    </row>
    <row r="25" spans="1:14">
      <c r="A25" t="s">
        <v>75</v>
      </c>
      <c r="B25" t="s">
        <v>53</v>
      </c>
      <c r="D25" s="53">
        <f>+'pletros diferencijavimas'!F21</f>
        <v>-6.4933523266856669E-2</v>
      </c>
      <c r="E25" s="9">
        <f t="shared" ref="E25:N50" si="5">E$4*(1+(E$3-2018)/10*$D25)</f>
        <v>0.97994470056275129</v>
      </c>
      <c r="F25" s="9">
        <f t="shared" si="5"/>
        <v>0.98225522584616587</v>
      </c>
      <c r="G25" s="9">
        <f t="shared" si="5"/>
        <v>0.98444841974758235</v>
      </c>
      <c r="H25" s="9">
        <f t="shared" si="5"/>
        <v>0.98652428226700062</v>
      </c>
      <c r="I25" s="9">
        <f t="shared" si="5"/>
        <v>0.98848281340442046</v>
      </c>
      <c r="J25" s="9">
        <f t="shared" si="5"/>
        <v>0.99032401315984242</v>
      </c>
      <c r="K25" s="9">
        <f t="shared" si="5"/>
        <v>0.9920478815332664</v>
      </c>
      <c r="L25" s="9">
        <f t="shared" si="5"/>
        <v>0.99365441852469205</v>
      </c>
      <c r="M25" s="9">
        <f t="shared" si="5"/>
        <v>0.99514362413411939</v>
      </c>
      <c r="N25" s="9">
        <f t="shared" si="5"/>
        <v>0.99651549836154873</v>
      </c>
    </row>
    <row r="26" spans="1:14">
      <c r="A26" t="s">
        <v>75</v>
      </c>
      <c r="B26" t="s">
        <v>49</v>
      </c>
      <c r="D26" s="53">
        <f>+'pletros diferencijavimas'!F22</f>
        <v>-6.4933523266856669E-2</v>
      </c>
      <c r="E26" s="9">
        <f t="shared" si="5"/>
        <v>0.97994470056275129</v>
      </c>
      <c r="F26" s="9">
        <f t="shared" si="5"/>
        <v>0.98225522584616587</v>
      </c>
      <c r="G26" s="9">
        <f t="shared" si="5"/>
        <v>0.98444841974758235</v>
      </c>
      <c r="H26" s="9">
        <f t="shared" si="5"/>
        <v>0.98652428226700062</v>
      </c>
      <c r="I26" s="9">
        <f t="shared" si="5"/>
        <v>0.98848281340442046</v>
      </c>
      <c r="J26" s="9">
        <f t="shared" si="5"/>
        <v>0.99032401315984242</v>
      </c>
      <c r="K26" s="9">
        <f t="shared" si="5"/>
        <v>0.9920478815332664</v>
      </c>
      <c r="L26" s="9">
        <f t="shared" si="5"/>
        <v>0.99365441852469205</v>
      </c>
      <c r="M26" s="9">
        <f t="shared" si="5"/>
        <v>0.99514362413411939</v>
      </c>
      <c r="N26" s="9">
        <f t="shared" si="5"/>
        <v>0.99651549836154873</v>
      </c>
    </row>
    <row r="27" spans="1:14">
      <c r="A27" t="s">
        <v>75</v>
      </c>
      <c r="B27" t="s">
        <v>43</v>
      </c>
      <c r="D27" s="53">
        <f>+'pletros diferencijavimas'!F23</f>
        <v>-5.6386514719848124E-2</v>
      </c>
      <c r="E27" s="9">
        <f t="shared" si="5"/>
        <v>0.98250729884265242</v>
      </c>
      <c r="F27" s="9">
        <f t="shared" si="5"/>
        <v>0.98570291152163625</v>
      </c>
      <c r="G27" s="9">
        <f t="shared" si="5"/>
        <v>0.98879663680308971</v>
      </c>
      <c r="H27" s="9">
        <f t="shared" si="5"/>
        <v>0.9917884746870127</v>
      </c>
      <c r="I27" s="9">
        <f t="shared" si="5"/>
        <v>0.99467842517340521</v>
      </c>
      <c r="J27" s="9">
        <f t="shared" si="5"/>
        <v>0.99746648826226758</v>
      </c>
      <c r="K27" s="9">
        <f t="shared" si="5"/>
        <v>1.0001526639535994</v>
      </c>
      <c r="L27" s="9">
        <f t="shared" si="5"/>
        <v>1.002736952247401</v>
      </c>
      <c r="M27" s="9">
        <f t="shared" si="5"/>
        <v>1.0052193531436717</v>
      </c>
      <c r="N27" s="9">
        <f t="shared" si="5"/>
        <v>1.0075998666424124</v>
      </c>
    </row>
    <row r="28" spans="1:14">
      <c r="A28" t="s">
        <v>75</v>
      </c>
      <c r="B28" t="s">
        <v>36</v>
      </c>
      <c r="D28" s="53">
        <f>+'pletros diferencijavimas'!F24</f>
        <v>-6.4933523266856669E-2</v>
      </c>
      <c r="E28" s="9">
        <f t="shared" si="5"/>
        <v>0.97994470056275129</v>
      </c>
      <c r="F28" s="9">
        <f t="shared" si="5"/>
        <v>0.98225522584616587</v>
      </c>
      <c r="G28" s="9">
        <f t="shared" si="5"/>
        <v>0.98444841974758235</v>
      </c>
      <c r="H28" s="9">
        <f t="shared" si="5"/>
        <v>0.98652428226700062</v>
      </c>
      <c r="I28" s="9">
        <f t="shared" si="5"/>
        <v>0.98848281340442046</v>
      </c>
      <c r="J28" s="9">
        <f t="shared" si="5"/>
        <v>0.99032401315984242</v>
      </c>
      <c r="K28" s="9">
        <f t="shared" si="5"/>
        <v>0.9920478815332664</v>
      </c>
      <c r="L28" s="9">
        <f t="shared" si="5"/>
        <v>0.99365441852469205</v>
      </c>
      <c r="M28" s="9">
        <f t="shared" si="5"/>
        <v>0.99514362413411939</v>
      </c>
      <c r="N28" s="9">
        <f t="shared" si="5"/>
        <v>0.99651549836154873</v>
      </c>
    </row>
    <row r="29" spans="1:14">
      <c r="A29" t="s">
        <v>75</v>
      </c>
      <c r="B29" t="s">
        <v>24</v>
      </c>
      <c r="D29" s="53">
        <f>+'pletros diferencijavimas'!F25</f>
        <v>-6.4933523266856669E-2</v>
      </c>
      <c r="E29" s="9">
        <f t="shared" si="5"/>
        <v>0.97994470056275129</v>
      </c>
      <c r="F29" s="9">
        <f t="shared" si="5"/>
        <v>0.98225522584616587</v>
      </c>
      <c r="G29" s="9">
        <f t="shared" si="5"/>
        <v>0.98444841974758235</v>
      </c>
      <c r="H29" s="9">
        <f t="shared" si="5"/>
        <v>0.98652428226700062</v>
      </c>
      <c r="I29" s="9">
        <f t="shared" si="5"/>
        <v>0.98848281340442046</v>
      </c>
      <c r="J29" s="9">
        <f t="shared" si="5"/>
        <v>0.99032401315984242</v>
      </c>
      <c r="K29" s="9">
        <f t="shared" si="5"/>
        <v>0.9920478815332664</v>
      </c>
      <c r="L29" s="9">
        <f t="shared" si="5"/>
        <v>0.99365441852469205</v>
      </c>
      <c r="M29" s="9">
        <f t="shared" si="5"/>
        <v>0.99514362413411939</v>
      </c>
      <c r="N29" s="9">
        <f t="shared" si="5"/>
        <v>0.99651549836154873</v>
      </c>
    </row>
    <row r="30" spans="1:14">
      <c r="A30" t="s">
        <v>75</v>
      </c>
      <c r="B30" t="s">
        <v>10</v>
      </c>
      <c r="D30" s="53">
        <f>+'pletros diferencijavimas'!F26</f>
        <v>-3.9292497625831035E-2</v>
      </c>
      <c r="E30" s="9">
        <f t="shared" si="5"/>
        <v>0.98763249540245468</v>
      </c>
      <c r="F30" s="9">
        <f t="shared" si="5"/>
        <v>0.99259828287257701</v>
      </c>
      <c r="G30" s="9">
        <f t="shared" si="5"/>
        <v>0.99749307091410444</v>
      </c>
      <c r="H30" s="9">
        <f t="shared" si="5"/>
        <v>1.0023168595270371</v>
      </c>
      <c r="I30" s="9">
        <f t="shared" si="5"/>
        <v>1.0070696487113746</v>
      </c>
      <c r="J30" s="9">
        <f t="shared" si="5"/>
        <v>1.0117514384671176</v>
      </c>
      <c r="K30" s="9">
        <f t="shared" si="5"/>
        <v>1.0163622287942655</v>
      </c>
      <c r="L30" s="9">
        <f t="shared" si="5"/>
        <v>1.0209020196928187</v>
      </c>
      <c r="M30" s="9">
        <f t="shared" si="5"/>
        <v>1.0253708111627768</v>
      </c>
      <c r="N30" s="9">
        <f t="shared" si="5"/>
        <v>1.0297686032041402</v>
      </c>
    </row>
    <row r="31" spans="1:14">
      <c r="A31" t="s">
        <v>75</v>
      </c>
      <c r="B31" t="s">
        <v>12</v>
      </c>
      <c r="D31" s="53">
        <f>+'pletros diferencijavimas'!F27</f>
        <v>-6.4933523266856669E-2</v>
      </c>
      <c r="E31" s="9">
        <f t="shared" si="5"/>
        <v>0.97994470056275129</v>
      </c>
      <c r="F31" s="9">
        <f t="shared" si="5"/>
        <v>0.98225522584616587</v>
      </c>
      <c r="G31" s="9">
        <f t="shared" si="5"/>
        <v>0.98444841974758235</v>
      </c>
      <c r="H31" s="9">
        <f t="shared" si="5"/>
        <v>0.98652428226700062</v>
      </c>
      <c r="I31" s="9">
        <f t="shared" si="5"/>
        <v>0.98848281340442046</v>
      </c>
      <c r="J31" s="9">
        <f t="shared" si="5"/>
        <v>0.99032401315984242</v>
      </c>
      <c r="K31" s="9">
        <f t="shared" si="5"/>
        <v>0.9920478815332664</v>
      </c>
      <c r="L31" s="9">
        <f t="shared" si="5"/>
        <v>0.99365441852469205</v>
      </c>
      <c r="M31" s="9">
        <f t="shared" si="5"/>
        <v>0.99514362413411939</v>
      </c>
      <c r="N31" s="9">
        <f t="shared" si="5"/>
        <v>0.99651549836154873</v>
      </c>
    </row>
    <row r="32" spans="1:14">
      <c r="A32" t="s">
        <v>75</v>
      </c>
      <c r="B32" t="s">
        <v>47</v>
      </c>
      <c r="D32" s="53">
        <f>+'pletros diferencijavimas'!F28</f>
        <v>-5.6386514719848124E-2</v>
      </c>
      <c r="E32" s="9">
        <f t="shared" si="5"/>
        <v>0.98250729884265242</v>
      </c>
      <c r="F32" s="9">
        <f t="shared" si="5"/>
        <v>0.98570291152163625</v>
      </c>
      <c r="G32" s="9">
        <f t="shared" si="5"/>
        <v>0.98879663680308971</v>
      </c>
      <c r="H32" s="9">
        <f t="shared" si="5"/>
        <v>0.9917884746870127</v>
      </c>
      <c r="I32" s="9">
        <f t="shared" si="5"/>
        <v>0.99467842517340521</v>
      </c>
      <c r="J32" s="9">
        <f t="shared" si="5"/>
        <v>0.99746648826226758</v>
      </c>
      <c r="K32" s="9">
        <f t="shared" si="5"/>
        <v>1.0001526639535994</v>
      </c>
      <c r="L32" s="9">
        <f t="shared" si="5"/>
        <v>1.002736952247401</v>
      </c>
      <c r="M32" s="9">
        <f t="shared" si="5"/>
        <v>1.0052193531436717</v>
      </c>
      <c r="N32" s="9">
        <f t="shared" si="5"/>
        <v>1.0075998666424124</v>
      </c>
    </row>
    <row r="33" spans="1:14">
      <c r="A33" t="s">
        <v>75</v>
      </c>
      <c r="B33" t="s">
        <v>39</v>
      </c>
      <c r="D33" s="53">
        <f>+'pletros diferencijavimas'!F29</f>
        <v>-5.6386514719848124E-2</v>
      </c>
      <c r="E33" s="9">
        <f t="shared" si="5"/>
        <v>0.98250729884265242</v>
      </c>
      <c r="F33" s="9">
        <f t="shared" si="5"/>
        <v>0.98570291152163625</v>
      </c>
      <c r="G33" s="9">
        <f t="shared" si="5"/>
        <v>0.98879663680308971</v>
      </c>
      <c r="H33" s="9">
        <f t="shared" si="5"/>
        <v>0.9917884746870127</v>
      </c>
      <c r="I33" s="9">
        <f t="shared" si="5"/>
        <v>0.99467842517340521</v>
      </c>
      <c r="J33" s="9">
        <f t="shared" si="5"/>
        <v>0.99746648826226758</v>
      </c>
      <c r="K33" s="9">
        <f t="shared" si="5"/>
        <v>1.0001526639535994</v>
      </c>
      <c r="L33" s="9">
        <f t="shared" si="5"/>
        <v>1.002736952247401</v>
      </c>
      <c r="M33" s="9">
        <f t="shared" si="5"/>
        <v>1.0052193531436717</v>
      </c>
      <c r="N33" s="9">
        <f t="shared" si="5"/>
        <v>1.0075998666424124</v>
      </c>
    </row>
    <row r="34" spans="1:14">
      <c r="A34" t="s">
        <v>75</v>
      </c>
      <c r="B34" t="s">
        <v>38</v>
      </c>
      <c r="D34" s="53">
        <f>+'pletros diferencijavimas'!F30</f>
        <v>-6.4933523266856669E-2</v>
      </c>
      <c r="E34" s="9">
        <f t="shared" si="5"/>
        <v>0.97994470056275129</v>
      </c>
      <c r="F34" s="9">
        <f t="shared" si="5"/>
        <v>0.98225522584616587</v>
      </c>
      <c r="G34" s="9">
        <f t="shared" si="5"/>
        <v>0.98444841974758235</v>
      </c>
      <c r="H34" s="9">
        <f t="shared" si="5"/>
        <v>0.98652428226700062</v>
      </c>
      <c r="I34" s="9">
        <f t="shared" si="5"/>
        <v>0.98848281340442046</v>
      </c>
      <c r="J34" s="9">
        <f t="shared" si="5"/>
        <v>0.99032401315984242</v>
      </c>
      <c r="K34" s="9">
        <f t="shared" si="5"/>
        <v>0.9920478815332664</v>
      </c>
      <c r="L34" s="9">
        <f t="shared" si="5"/>
        <v>0.99365441852469205</v>
      </c>
      <c r="M34" s="9">
        <f t="shared" si="5"/>
        <v>0.99514362413411939</v>
      </c>
      <c r="N34" s="9">
        <f t="shared" si="5"/>
        <v>0.99651549836154873</v>
      </c>
    </row>
    <row r="35" spans="1:14">
      <c r="A35" t="s">
        <v>75</v>
      </c>
      <c r="B35" t="s">
        <v>9</v>
      </c>
      <c r="D35" s="53">
        <f>+'pletros diferencijavimas'!F31</f>
        <v>-6.4933523266856669E-2</v>
      </c>
      <c r="E35" s="9">
        <f t="shared" si="5"/>
        <v>0.97994470056275129</v>
      </c>
      <c r="F35" s="9">
        <f t="shared" si="5"/>
        <v>0.98225522584616587</v>
      </c>
      <c r="G35" s="9">
        <f t="shared" si="5"/>
        <v>0.98444841974758235</v>
      </c>
      <c r="H35" s="9">
        <f t="shared" si="5"/>
        <v>0.98652428226700062</v>
      </c>
      <c r="I35" s="9">
        <f t="shared" si="5"/>
        <v>0.98848281340442046</v>
      </c>
      <c r="J35" s="9">
        <f t="shared" si="5"/>
        <v>0.99032401315984242</v>
      </c>
      <c r="K35" s="9">
        <f t="shared" si="5"/>
        <v>0.9920478815332664</v>
      </c>
      <c r="L35" s="9">
        <f t="shared" si="5"/>
        <v>0.99365441852469205</v>
      </c>
      <c r="M35" s="9">
        <f t="shared" si="5"/>
        <v>0.99514362413411939</v>
      </c>
      <c r="N35" s="9">
        <f t="shared" si="5"/>
        <v>0.99651549836154873</v>
      </c>
    </row>
    <row r="36" spans="1:14">
      <c r="A36" t="s">
        <v>75</v>
      </c>
      <c r="B36" t="s">
        <v>66</v>
      </c>
      <c r="D36" s="53">
        <f>+'pletros diferencijavimas'!F32</f>
        <v>-5.6386514719848124E-2</v>
      </c>
      <c r="E36" s="9">
        <f t="shared" si="5"/>
        <v>0.98250729884265242</v>
      </c>
      <c r="F36" s="9">
        <f t="shared" si="5"/>
        <v>0.98570291152163625</v>
      </c>
      <c r="G36" s="9">
        <f t="shared" si="5"/>
        <v>0.98879663680308971</v>
      </c>
      <c r="H36" s="9">
        <f t="shared" si="5"/>
        <v>0.9917884746870127</v>
      </c>
      <c r="I36" s="9">
        <f t="shared" si="5"/>
        <v>0.99467842517340521</v>
      </c>
      <c r="J36" s="9">
        <f t="shared" si="5"/>
        <v>0.99746648826226758</v>
      </c>
      <c r="K36" s="9">
        <f t="shared" si="5"/>
        <v>1.0001526639535994</v>
      </c>
      <c r="L36" s="9">
        <f t="shared" si="5"/>
        <v>1.002736952247401</v>
      </c>
      <c r="M36" s="9">
        <f t="shared" si="5"/>
        <v>1.0052193531436717</v>
      </c>
      <c r="N36" s="9">
        <f t="shared" si="5"/>
        <v>1.0075998666424124</v>
      </c>
    </row>
    <row r="37" spans="1:14">
      <c r="A37" t="s">
        <v>75</v>
      </c>
      <c r="B37" t="s">
        <v>23</v>
      </c>
      <c r="D37" s="53">
        <f>+'pletros diferencijavimas'!F33</f>
        <v>-2.219848053181394E-2</v>
      </c>
      <c r="E37" s="9">
        <f t="shared" si="5"/>
        <v>0.99275769196225694</v>
      </c>
      <c r="F37" s="9">
        <f t="shared" si="5"/>
        <v>0.99949365422351777</v>
      </c>
      <c r="G37" s="9">
        <f t="shared" si="5"/>
        <v>1.0061895050251193</v>
      </c>
      <c r="H37" s="9">
        <f t="shared" si="5"/>
        <v>1.0128452443670615</v>
      </c>
      <c r="I37" s="9">
        <f t="shared" si="5"/>
        <v>1.0194608722493439</v>
      </c>
      <c r="J37" s="9">
        <f t="shared" si="5"/>
        <v>1.0260363886719674</v>
      </c>
      <c r="K37" s="9">
        <f t="shared" si="5"/>
        <v>1.0325717936349317</v>
      </c>
      <c r="L37" s="9">
        <f t="shared" si="5"/>
        <v>1.0390670871382364</v>
      </c>
      <c r="M37" s="9">
        <f t="shared" si="5"/>
        <v>1.0455222691818817</v>
      </c>
      <c r="N37" s="9">
        <f t="shared" si="5"/>
        <v>1.0519373397658678</v>
      </c>
    </row>
    <row r="38" spans="1:14">
      <c r="A38" t="s">
        <v>75</v>
      </c>
      <c r="B38" t="s">
        <v>4</v>
      </c>
      <c r="D38" s="53">
        <f>+'pletros diferencijavimas'!F34</f>
        <v>-6.4933523266856669E-2</v>
      </c>
      <c r="E38" s="9">
        <f t="shared" si="5"/>
        <v>0.97994470056275129</v>
      </c>
      <c r="F38" s="9">
        <f t="shared" si="5"/>
        <v>0.98225522584616587</v>
      </c>
      <c r="G38" s="9">
        <f t="shared" si="5"/>
        <v>0.98444841974758235</v>
      </c>
      <c r="H38" s="9">
        <f t="shared" si="5"/>
        <v>0.98652428226700062</v>
      </c>
      <c r="I38" s="9">
        <f t="shared" si="5"/>
        <v>0.98848281340442046</v>
      </c>
      <c r="J38" s="9">
        <f t="shared" si="5"/>
        <v>0.99032401315984242</v>
      </c>
      <c r="K38" s="9">
        <f t="shared" si="5"/>
        <v>0.9920478815332664</v>
      </c>
      <c r="L38" s="9">
        <f t="shared" si="5"/>
        <v>0.99365441852469205</v>
      </c>
      <c r="M38" s="9">
        <f t="shared" si="5"/>
        <v>0.99514362413411939</v>
      </c>
      <c r="N38" s="9">
        <f t="shared" si="5"/>
        <v>0.99651549836154873</v>
      </c>
    </row>
    <row r="39" spans="1:14">
      <c r="A39" t="s">
        <v>75</v>
      </c>
      <c r="B39" t="s">
        <v>28</v>
      </c>
      <c r="D39" s="53">
        <f>+'pletros diferencijavimas'!F35</f>
        <v>-3.0745489078822484E-2</v>
      </c>
      <c r="E39" s="9">
        <f t="shared" si="5"/>
        <v>0.99019509368235581</v>
      </c>
      <c r="F39" s="9">
        <f t="shared" si="5"/>
        <v>0.99604596854804739</v>
      </c>
      <c r="G39" s="9">
        <f t="shared" si="5"/>
        <v>1.0018412879696117</v>
      </c>
      <c r="H39" s="9">
        <f t="shared" si="5"/>
        <v>1.0075810519470492</v>
      </c>
      <c r="I39" s="9">
        <f t="shared" si="5"/>
        <v>1.0132652604803594</v>
      </c>
      <c r="J39" s="9">
        <f t="shared" si="5"/>
        <v>1.0188939135695425</v>
      </c>
      <c r="K39" s="9">
        <f t="shared" si="5"/>
        <v>1.0244670112145986</v>
      </c>
      <c r="L39" s="9">
        <f t="shared" si="5"/>
        <v>1.0299845534155276</v>
      </c>
      <c r="M39" s="9">
        <f t="shared" si="5"/>
        <v>1.0354465401723292</v>
      </c>
      <c r="N39" s="9">
        <f t="shared" si="5"/>
        <v>1.0408529714850039</v>
      </c>
    </row>
    <row r="40" spans="1:14">
      <c r="A40" t="s">
        <v>75</v>
      </c>
      <c r="B40" t="s">
        <v>26</v>
      </c>
      <c r="D40" s="53">
        <f>+'pletros diferencijavimas'!F36</f>
        <v>-6.4933523266856669E-2</v>
      </c>
      <c r="E40" s="9">
        <f t="shared" si="5"/>
        <v>0.97994470056275129</v>
      </c>
      <c r="F40" s="9">
        <f t="shared" si="5"/>
        <v>0.98225522584616587</v>
      </c>
      <c r="G40" s="9">
        <f t="shared" si="5"/>
        <v>0.98444841974758235</v>
      </c>
      <c r="H40" s="9">
        <f t="shared" si="5"/>
        <v>0.98652428226700062</v>
      </c>
      <c r="I40" s="9">
        <f t="shared" si="5"/>
        <v>0.98848281340442046</v>
      </c>
      <c r="J40" s="9">
        <f t="shared" si="5"/>
        <v>0.99032401315984242</v>
      </c>
      <c r="K40" s="9">
        <f t="shared" si="5"/>
        <v>0.9920478815332664</v>
      </c>
      <c r="L40" s="9">
        <f t="shared" si="5"/>
        <v>0.99365441852469205</v>
      </c>
      <c r="M40" s="9">
        <f t="shared" si="5"/>
        <v>0.99514362413411939</v>
      </c>
      <c r="N40" s="9">
        <f t="shared" si="5"/>
        <v>0.99651549836154873</v>
      </c>
    </row>
    <row r="41" spans="1:14">
      <c r="A41" t="s">
        <v>75</v>
      </c>
      <c r="B41" t="s">
        <v>16</v>
      </c>
      <c r="D41" s="53">
        <f>+'pletros diferencijavimas'!F37</f>
        <v>-6.4933523266856669E-2</v>
      </c>
      <c r="E41" s="9">
        <f t="shared" si="5"/>
        <v>0.97994470056275129</v>
      </c>
      <c r="F41" s="9">
        <f t="shared" si="5"/>
        <v>0.98225522584616587</v>
      </c>
      <c r="G41" s="9">
        <f t="shared" si="5"/>
        <v>0.98444841974758235</v>
      </c>
      <c r="H41" s="9">
        <f t="shared" si="5"/>
        <v>0.98652428226700062</v>
      </c>
      <c r="I41" s="9">
        <f t="shared" si="5"/>
        <v>0.98848281340442046</v>
      </c>
      <c r="J41" s="9">
        <f t="shared" si="5"/>
        <v>0.99032401315984242</v>
      </c>
      <c r="K41" s="9">
        <f t="shared" si="5"/>
        <v>0.9920478815332664</v>
      </c>
      <c r="L41" s="9">
        <f t="shared" si="5"/>
        <v>0.99365441852469205</v>
      </c>
      <c r="M41" s="9">
        <f t="shared" si="5"/>
        <v>0.99514362413411939</v>
      </c>
      <c r="N41" s="9">
        <f t="shared" si="5"/>
        <v>0.99651549836154873</v>
      </c>
    </row>
    <row r="42" spans="1:14">
      <c r="A42" t="s">
        <v>75</v>
      </c>
      <c r="B42" s="45" t="s">
        <v>22</v>
      </c>
      <c r="D42" s="53">
        <f>+'pletros diferencijavimas'!F38</f>
        <v>-6.4933523266856669E-2</v>
      </c>
      <c r="E42" s="9">
        <f t="shared" si="5"/>
        <v>0.97994470056275129</v>
      </c>
      <c r="F42" s="9">
        <f t="shared" si="5"/>
        <v>0.98225522584616587</v>
      </c>
      <c r="G42" s="9">
        <f t="shared" si="5"/>
        <v>0.98444841974758235</v>
      </c>
      <c r="H42" s="9">
        <f t="shared" si="5"/>
        <v>0.98652428226700062</v>
      </c>
      <c r="I42" s="9">
        <f t="shared" si="5"/>
        <v>0.98848281340442046</v>
      </c>
      <c r="J42" s="9">
        <f t="shared" si="5"/>
        <v>0.99032401315984242</v>
      </c>
      <c r="K42" s="9">
        <f t="shared" si="5"/>
        <v>0.9920478815332664</v>
      </c>
      <c r="L42" s="9">
        <f t="shared" si="5"/>
        <v>0.99365441852469205</v>
      </c>
      <c r="M42" s="9">
        <f t="shared" si="5"/>
        <v>0.99514362413411939</v>
      </c>
      <c r="N42" s="9">
        <f t="shared" si="5"/>
        <v>0.99651549836154873</v>
      </c>
    </row>
    <row r="43" spans="1:14">
      <c r="A43" t="s">
        <v>75</v>
      </c>
      <c r="B43" t="s">
        <v>41</v>
      </c>
      <c r="D43" s="53">
        <f>+'pletros diferencijavimas'!F39</f>
        <v>-6.4933523266856669E-2</v>
      </c>
      <c r="E43" s="9">
        <f t="shared" si="5"/>
        <v>0.97994470056275129</v>
      </c>
      <c r="F43" s="9">
        <f t="shared" si="5"/>
        <v>0.98225522584616587</v>
      </c>
      <c r="G43" s="9">
        <f t="shared" si="5"/>
        <v>0.98444841974758235</v>
      </c>
      <c r="H43" s="9">
        <f t="shared" si="5"/>
        <v>0.98652428226700062</v>
      </c>
      <c r="I43" s="9">
        <f t="shared" si="5"/>
        <v>0.98848281340442046</v>
      </c>
      <c r="J43" s="9">
        <f t="shared" si="5"/>
        <v>0.99032401315984242</v>
      </c>
      <c r="K43" s="9">
        <f t="shared" si="5"/>
        <v>0.9920478815332664</v>
      </c>
      <c r="L43" s="9">
        <f t="shared" si="5"/>
        <v>0.99365441852469205</v>
      </c>
      <c r="M43" s="9">
        <f t="shared" si="5"/>
        <v>0.99514362413411939</v>
      </c>
      <c r="N43" s="9">
        <f t="shared" si="5"/>
        <v>0.99651549836154873</v>
      </c>
    </row>
    <row r="44" spans="1:14">
      <c r="A44" t="s">
        <v>75</v>
      </c>
      <c r="B44" t="s">
        <v>35</v>
      </c>
      <c r="D44" s="53">
        <f>+'pletros diferencijavimas'!F40</f>
        <v>-6.4933523266856669E-2</v>
      </c>
      <c r="E44" s="9">
        <f t="shared" si="5"/>
        <v>0.97994470056275129</v>
      </c>
      <c r="F44" s="9">
        <f t="shared" si="5"/>
        <v>0.98225522584616587</v>
      </c>
      <c r="G44" s="9">
        <f t="shared" si="5"/>
        <v>0.98444841974758235</v>
      </c>
      <c r="H44" s="9">
        <f t="shared" si="5"/>
        <v>0.98652428226700062</v>
      </c>
      <c r="I44" s="9">
        <f t="shared" si="5"/>
        <v>0.98848281340442046</v>
      </c>
      <c r="J44" s="9">
        <f t="shared" si="5"/>
        <v>0.99032401315984242</v>
      </c>
      <c r="K44" s="9">
        <f t="shared" si="5"/>
        <v>0.9920478815332664</v>
      </c>
      <c r="L44" s="9">
        <f t="shared" si="5"/>
        <v>0.99365441852469205</v>
      </c>
      <c r="M44" s="9">
        <f t="shared" si="5"/>
        <v>0.99514362413411939</v>
      </c>
      <c r="N44" s="9">
        <f t="shared" si="5"/>
        <v>0.99651549836154873</v>
      </c>
    </row>
    <row r="45" spans="1:14">
      <c r="A45" t="s">
        <v>75</v>
      </c>
      <c r="B45" t="s">
        <v>45</v>
      </c>
      <c r="D45" s="53">
        <f>+'pletros diferencijavimas'!F41</f>
        <v>-6.4933523266856669E-2</v>
      </c>
      <c r="E45" s="9">
        <f t="shared" si="5"/>
        <v>0.97994470056275129</v>
      </c>
      <c r="F45" s="9">
        <f t="shared" si="5"/>
        <v>0.98225522584616587</v>
      </c>
      <c r="G45" s="9">
        <f t="shared" si="5"/>
        <v>0.98444841974758235</v>
      </c>
      <c r="H45" s="9">
        <f t="shared" si="5"/>
        <v>0.98652428226700062</v>
      </c>
      <c r="I45" s="9">
        <f t="shared" si="5"/>
        <v>0.98848281340442046</v>
      </c>
      <c r="J45" s="9">
        <f t="shared" si="5"/>
        <v>0.99032401315984242</v>
      </c>
      <c r="K45" s="9">
        <f t="shared" si="5"/>
        <v>0.9920478815332664</v>
      </c>
      <c r="L45" s="9">
        <f t="shared" si="5"/>
        <v>0.99365441852469205</v>
      </c>
      <c r="M45" s="9">
        <f t="shared" si="5"/>
        <v>0.99514362413411939</v>
      </c>
      <c r="N45" s="9">
        <f t="shared" si="5"/>
        <v>0.99651549836154873</v>
      </c>
    </row>
    <row r="46" spans="1:14">
      <c r="A46" t="s">
        <v>75</v>
      </c>
      <c r="B46" t="s">
        <v>59</v>
      </c>
      <c r="D46" s="53">
        <f>+'pletros diferencijavimas'!F42</f>
        <v>-6.4933523266856669E-2</v>
      </c>
      <c r="E46" s="9">
        <f t="shared" si="5"/>
        <v>0.97994470056275129</v>
      </c>
      <c r="F46" s="9">
        <f t="shared" si="5"/>
        <v>0.98225522584616587</v>
      </c>
      <c r="G46" s="9">
        <f t="shared" si="5"/>
        <v>0.98444841974758235</v>
      </c>
      <c r="H46" s="9">
        <f t="shared" si="5"/>
        <v>0.98652428226700062</v>
      </c>
      <c r="I46" s="9">
        <f t="shared" si="5"/>
        <v>0.98848281340442046</v>
      </c>
      <c r="J46" s="9">
        <f t="shared" si="5"/>
        <v>0.99032401315984242</v>
      </c>
      <c r="K46" s="9">
        <f t="shared" si="5"/>
        <v>0.9920478815332664</v>
      </c>
      <c r="L46" s="9">
        <f t="shared" si="5"/>
        <v>0.99365441852469205</v>
      </c>
      <c r="M46" s="9">
        <f t="shared" si="5"/>
        <v>0.99514362413411939</v>
      </c>
      <c r="N46" s="9">
        <f t="shared" si="5"/>
        <v>0.99651549836154873</v>
      </c>
    </row>
    <row r="47" spans="1:14">
      <c r="A47" t="s">
        <v>75</v>
      </c>
      <c r="B47" t="s">
        <v>32</v>
      </c>
      <c r="D47" s="53">
        <f>+'pletros diferencijavimas'!F43</f>
        <v>-4.783950617283958E-2</v>
      </c>
      <c r="E47" s="9">
        <f t="shared" si="5"/>
        <v>0.98506989712255355</v>
      </c>
      <c r="F47" s="9">
        <f t="shared" si="5"/>
        <v>0.98915059719710663</v>
      </c>
      <c r="G47" s="9">
        <f t="shared" si="5"/>
        <v>0.99314485385859708</v>
      </c>
      <c r="H47" s="9">
        <f t="shared" si="5"/>
        <v>0.99705266710702489</v>
      </c>
      <c r="I47" s="9">
        <f t="shared" si="5"/>
        <v>1.0008740369423899</v>
      </c>
      <c r="J47" s="9">
        <f t="shared" si="5"/>
        <v>1.0046089633646924</v>
      </c>
      <c r="K47" s="9">
        <f t="shared" si="5"/>
        <v>1.0082574463739324</v>
      </c>
      <c r="L47" s="9">
        <f t="shared" si="5"/>
        <v>1.0118194859701097</v>
      </c>
      <c r="M47" s="9">
        <f t="shared" si="5"/>
        <v>1.0152950821532243</v>
      </c>
      <c r="N47" s="9">
        <f t="shared" si="5"/>
        <v>1.0186842349232763</v>
      </c>
    </row>
    <row r="48" spans="1:14">
      <c r="A48" t="s">
        <v>75</v>
      </c>
      <c r="B48" t="s">
        <v>18</v>
      </c>
      <c r="D48" s="53">
        <f>+'pletros diferencijavimas'!F44</f>
        <v>-6.4933523266856669E-2</v>
      </c>
      <c r="E48" s="9">
        <f t="shared" si="5"/>
        <v>0.97994470056275129</v>
      </c>
      <c r="F48" s="9">
        <f t="shared" si="5"/>
        <v>0.98225522584616587</v>
      </c>
      <c r="G48" s="9">
        <f t="shared" si="5"/>
        <v>0.98444841974758235</v>
      </c>
      <c r="H48" s="9">
        <f t="shared" si="5"/>
        <v>0.98652428226700062</v>
      </c>
      <c r="I48" s="9">
        <f t="shared" si="5"/>
        <v>0.98848281340442046</v>
      </c>
      <c r="J48" s="9">
        <f t="shared" si="5"/>
        <v>0.99032401315984242</v>
      </c>
      <c r="K48" s="9">
        <f t="shared" si="5"/>
        <v>0.9920478815332664</v>
      </c>
      <c r="L48" s="9">
        <f t="shared" si="5"/>
        <v>0.99365441852469205</v>
      </c>
      <c r="M48" s="9">
        <f t="shared" si="5"/>
        <v>0.99514362413411939</v>
      </c>
      <c r="N48" s="9">
        <f t="shared" si="5"/>
        <v>0.99651549836154873</v>
      </c>
    </row>
    <row r="49" spans="1:14">
      <c r="A49" t="s">
        <v>75</v>
      </c>
      <c r="B49" t="s">
        <v>34</v>
      </c>
      <c r="D49" s="53">
        <f>+'pletros diferencijavimas'!F45</f>
        <v>-6.4933523266856669E-2</v>
      </c>
      <c r="E49" s="9">
        <f t="shared" si="5"/>
        <v>0.97994470056275129</v>
      </c>
      <c r="F49" s="9">
        <f t="shared" si="5"/>
        <v>0.98225522584616587</v>
      </c>
      <c r="G49" s="9">
        <f t="shared" si="5"/>
        <v>0.98444841974758235</v>
      </c>
      <c r="H49" s="9">
        <f t="shared" si="5"/>
        <v>0.98652428226700062</v>
      </c>
      <c r="I49" s="9">
        <f t="shared" si="5"/>
        <v>0.98848281340442046</v>
      </c>
      <c r="J49" s="9">
        <f t="shared" si="5"/>
        <v>0.99032401315984242</v>
      </c>
      <c r="K49" s="9">
        <f t="shared" si="5"/>
        <v>0.9920478815332664</v>
      </c>
      <c r="L49" s="9">
        <f t="shared" si="5"/>
        <v>0.99365441852469205</v>
      </c>
      <c r="M49" s="9">
        <f t="shared" si="5"/>
        <v>0.99514362413411939</v>
      </c>
      <c r="N49" s="9">
        <f t="shared" si="5"/>
        <v>0.99651549836154873</v>
      </c>
    </row>
    <row r="50" spans="1:14">
      <c r="A50" t="s">
        <v>75</v>
      </c>
      <c r="B50" t="s">
        <v>15</v>
      </c>
      <c r="D50" s="53">
        <f>+'pletros diferencijavimas'!F46</f>
        <v>-6.4933523266856669E-2</v>
      </c>
      <c r="E50" s="9">
        <f t="shared" si="5"/>
        <v>0.97994470056275129</v>
      </c>
      <c r="F50" s="9">
        <f t="shared" si="5"/>
        <v>0.98225522584616587</v>
      </c>
      <c r="G50" s="9">
        <f t="shared" si="5"/>
        <v>0.98444841974758235</v>
      </c>
      <c r="H50" s="9">
        <f t="shared" si="5"/>
        <v>0.98652428226700062</v>
      </c>
      <c r="I50" s="9">
        <f t="shared" si="5"/>
        <v>0.98848281340442046</v>
      </c>
      <c r="J50" s="9">
        <f t="shared" ref="G50:N66" si="6">J$4*(1+(J$3-2018)/10*$D50)</f>
        <v>0.99032401315984242</v>
      </c>
      <c r="K50" s="9">
        <f t="shared" si="6"/>
        <v>0.9920478815332664</v>
      </c>
      <c r="L50" s="9">
        <f t="shared" si="6"/>
        <v>0.99365441852469205</v>
      </c>
      <c r="M50" s="9">
        <f t="shared" si="6"/>
        <v>0.99514362413411939</v>
      </c>
      <c r="N50" s="9">
        <f t="shared" si="6"/>
        <v>0.99651549836154873</v>
      </c>
    </row>
    <row r="51" spans="1:14">
      <c r="A51" t="s">
        <v>75</v>
      </c>
      <c r="B51" t="s">
        <v>29</v>
      </c>
      <c r="D51" s="53">
        <f>+'pletros diferencijavimas'!F47</f>
        <v>-6.4933523266856669E-2</v>
      </c>
      <c r="E51" s="9">
        <f t="shared" ref="E51:F66" si="7">E$4*(1+(E$3-2018)/10*$D51)</f>
        <v>0.97994470056275129</v>
      </c>
      <c r="F51" s="9">
        <f t="shared" si="7"/>
        <v>0.98225522584616587</v>
      </c>
      <c r="G51" s="9">
        <f t="shared" si="6"/>
        <v>0.98444841974758235</v>
      </c>
      <c r="H51" s="9">
        <f t="shared" si="6"/>
        <v>0.98652428226700062</v>
      </c>
      <c r="I51" s="9">
        <f t="shared" si="6"/>
        <v>0.98848281340442046</v>
      </c>
      <c r="J51" s="9">
        <f t="shared" si="6"/>
        <v>0.99032401315984242</v>
      </c>
      <c r="K51" s="9">
        <f t="shared" si="6"/>
        <v>0.9920478815332664</v>
      </c>
      <c r="L51" s="9">
        <f t="shared" si="6"/>
        <v>0.99365441852469205</v>
      </c>
      <c r="M51" s="9">
        <f t="shared" si="6"/>
        <v>0.99514362413411939</v>
      </c>
      <c r="N51" s="9">
        <f t="shared" si="6"/>
        <v>0.99651549836154873</v>
      </c>
    </row>
    <row r="52" spans="1:14">
      <c r="A52" t="s">
        <v>75</v>
      </c>
      <c r="B52" s="45" t="s">
        <v>2</v>
      </c>
      <c r="D52" s="53">
        <f>+'pletros diferencijavimas'!F48</f>
        <v>-6.4933523266856669E-2</v>
      </c>
      <c r="E52" s="9">
        <f t="shared" si="7"/>
        <v>0.97994470056275129</v>
      </c>
      <c r="F52" s="9">
        <f t="shared" si="7"/>
        <v>0.98225522584616587</v>
      </c>
      <c r="G52" s="9">
        <f t="shared" si="6"/>
        <v>0.98444841974758235</v>
      </c>
      <c r="H52" s="9">
        <f t="shared" si="6"/>
        <v>0.98652428226700062</v>
      </c>
      <c r="I52" s="9">
        <f t="shared" si="6"/>
        <v>0.98848281340442046</v>
      </c>
      <c r="J52" s="9">
        <f t="shared" si="6"/>
        <v>0.99032401315984242</v>
      </c>
      <c r="K52" s="9">
        <f t="shared" si="6"/>
        <v>0.9920478815332664</v>
      </c>
      <c r="L52" s="9">
        <f t="shared" si="6"/>
        <v>0.99365441852469205</v>
      </c>
      <c r="M52" s="9">
        <f t="shared" si="6"/>
        <v>0.99514362413411939</v>
      </c>
      <c r="N52" s="9">
        <f t="shared" si="6"/>
        <v>0.99651549836154873</v>
      </c>
    </row>
    <row r="53" spans="1:14">
      <c r="A53" t="s">
        <v>75</v>
      </c>
      <c r="B53" t="s">
        <v>52</v>
      </c>
      <c r="D53" s="53">
        <f>+'pletros diferencijavimas'!F49</f>
        <v>-6.4933523266856669E-2</v>
      </c>
      <c r="E53" s="9">
        <f t="shared" si="7"/>
        <v>0.97994470056275129</v>
      </c>
      <c r="F53" s="9">
        <f t="shared" si="7"/>
        <v>0.98225522584616587</v>
      </c>
      <c r="G53" s="9">
        <f t="shared" si="6"/>
        <v>0.98444841974758235</v>
      </c>
      <c r="H53" s="9">
        <f t="shared" si="6"/>
        <v>0.98652428226700062</v>
      </c>
      <c r="I53" s="9">
        <f t="shared" si="6"/>
        <v>0.98848281340442046</v>
      </c>
      <c r="J53" s="9">
        <f t="shared" si="6"/>
        <v>0.99032401315984242</v>
      </c>
      <c r="K53" s="9">
        <f t="shared" si="6"/>
        <v>0.9920478815332664</v>
      </c>
      <c r="L53" s="9">
        <f t="shared" si="6"/>
        <v>0.99365441852469205</v>
      </c>
      <c r="M53" s="9">
        <f t="shared" si="6"/>
        <v>0.99514362413411939</v>
      </c>
      <c r="N53" s="9">
        <f t="shared" si="6"/>
        <v>0.99651549836154873</v>
      </c>
    </row>
    <row r="54" spans="1:14">
      <c r="A54" t="s">
        <v>75</v>
      </c>
      <c r="B54" t="s">
        <v>42</v>
      </c>
      <c r="D54" s="53">
        <f>+'pletros diferencijavimas'!F50</f>
        <v>-6.4933523266856669E-2</v>
      </c>
      <c r="E54" s="9">
        <f t="shared" si="7"/>
        <v>0.97994470056275129</v>
      </c>
      <c r="F54" s="9">
        <f t="shared" si="7"/>
        <v>0.98225522584616587</v>
      </c>
      <c r="G54" s="9">
        <f t="shared" si="6"/>
        <v>0.98444841974758235</v>
      </c>
      <c r="H54" s="9">
        <f t="shared" si="6"/>
        <v>0.98652428226700062</v>
      </c>
      <c r="I54" s="9">
        <f t="shared" si="6"/>
        <v>0.98848281340442046</v>
      </c>
      <c r="J54" s="9">
        <f t="shared" si="6"/>
        <v>0.99032401315984242</v>
      </c>
      <c r="K54" s="9">
        <f t="shared" si="6"/>
        <v>0.9920478815332664</v>
      </c>
      <c r="L54" s="9">
        <f t="shared" si="6"/>
        <v>0.99365441852469205</v>
      </c>
      <c r="M54" s="9">
        <f t="shared" si="6"/>
        <v>0.99514362413411939</v>
      </c>
      <c r="N54" s="9">
        <f t="shared" si="6"/>
        <v>0.99651549836154873</v>
      </c>
    </row>
    <row r="55" spans="1:14">
      <c r="A55" t="s">
        <v>75</v>
      </c>
      <c r="B55" t="s">
        <v>40</v>
      </c>
      <c r="D55" s="53">
        <f>+'pletros diferencijavimas'!F51</f>
        <v>-5.6386514719848124E-2</v>
      </c>
      <c r="E55" s="9">
        <f t="shared" si="7"/>
        <v>0.98250729884265242</v>
      </c>
      <c r="F55" s="9">
        <f t="shared" si="7"/>
        <v>0.98570291152163625</v>
      </c>
      <c r="G55" s="9">
        <f t="shared" si="6"/>
        <v>0.98879663680308971</v>
      </c>
      <c r="H55" s="9">
        <f t="shared" si="6"/>
        <v>0.9917884746870127</v>
      </c>
      <c r="I55" s="9">
        <f t="shared" si="6"/>
        <v>0.99467842517340521</v>
      </c>
      <c r="J55" s="9">
        <f t="shared" si="6"/>
        <v>0.99746648826226758</v>
      </c>
      <c r="K55" s="9">
        <f t="shared" si="6"/>
        <v>1.0001526639535994</v>
      </c>
      <c r="L55" s="9">
        <f t="shared" si="6"/>
        <v>1.002736952247401</v>
      </c>
      <c r="M55" s="9">
        <f t="shared" si="6"/>
        <v>1.0052193531436717</v>
      </c>
      <c r="N55" s="9">
        <f t="shared" si="6"/>
        <v>1.0075998666424124</v>
      </c>
    </row>
    <row r="56" spans="1:14">
      <c r="A56" t="s">
        <v>75</v>
      </c>
      <c r="B56" s="45" t="s">
        <v>68</v>
      </c>
      <c r="D56" s="53">
        <f>+'pletros diferencijavimas'!F52</f>
        <v>-6.4933523266856669E-2</v>
      </c>
      <c r="E56" s="9">
        <f t="shared" si="7"/>
        <v>0.97994470056275129</v>
      </c>
      <c r="F56" s="9">
        <f t="shared" si="7"/>
        <v>0.98225522584616587</v>
      </c>
      <c r="G56" s="9">
        <f t="shared" si="6"/>
        <v>0.98444841974758235</v>
      </c>
      <c r="H56" s="9">
        <f t="shared" si="6"/>
        <v>0.98652428226700062</v>
      </c>
      <c r="I56" s="9">
        <f t="shared" si="6"/>
        <v>0.98848281340442046</v>
      </c>
      <c r="J56" s="9">
        <f t="shared" si="6"/>
        <v>0.99032401315984242</v>
      </c>
      <c r="K56" s="9">
        <f t="shared" si="6"/>
        <v>0.9920478815332664</v>
      </c>
      <c r="L56" s="9">
        <f t="shared" si="6"/>
        <v>0.99365441852469205</v>
      </c>
      <c r="M56" s="9">
        <f t="shared" si="6"/>
        <v>0.99514362413411939</v>
      </c>
      <c r="N56" s="9">
        <f t="shared" si="6"/>
        <v>0.99651549836154873</v>
      </c>
    </row>
    <row r="57" spans="1:14">
      <c r="A57" t="s">
        <v>75</v>
      </c>
      <c r="B57" t="s">
        <v>60</v>
      </c>
      <c r="D57" s="53">
        <f>+'pletros diferencijavimas'!F53</f>
        <v>-6.4933523266856669E-2</v>
      </c>
      <c r="E57" s="9">
        <f t="shared" si="7"/>
        <v>0.97994470056275129</v>
      </c>
      <c r="F57" s="9">
        <f t="shared" si="7"/>
        <v>0.98225522584616587</v>
      </c>
      <c r="G57" s="9">
        <f t="shared" si="6"/>
        <v>0.98444841974758235</v>
      </c>
      <c r="H57" s="9">
        <f t="shared" si="6"/>
        <v>0.98652428226700062</v>
      </c>
      <c r="I57" s="9">
        <f t="shared" si="6"/>
        <v>0.98848281340442046</v>
      </c>
      <c r="J57" s="9">
        <f t="shared" si="6"/>
        <v>0.99032401315984242</v>
      </c>
      <c r="K57" s="9">
        <f t="shared" si="6"/>
        <v>0.9920478815332664</v>
      </c>
      <c r="L57" s="9">
        <f t="shared" si="6"/>
        <v>0.99365441852469205</v>
      </c>
      <c r="M57" s="9">
        <f t="shared" si="6"/>
        <v>0.99514362413411939</v>
      </c>
      <c r="N57" s="9">
        <f t="shared" si="6"/>
        <v>0.99651549836154873</v>
      </c>
    </row>
    <row r="58" spans="1:14">
      <c r="A58" t="s">
        <v>75</v>
      </c>
      <c r="B58" t="s">
        <v>73</v>
      </c>
      <c r="D58" s="53">
        <f>+'pletros diferencijavimas'!F54</f>
        <v>-5.6386514719848124E-2</v>
      </c>
      <c r="E58" s="9">
        <f t="shared" si="7"/>
        <v>0.98250729884265242</v>
      </c>
      <c r="F58" s="9">
        <f t="shared" si="7"/>
        <v>0.98570291152163625</v>
      </c>
      <c r="G58" s="9">
        <f t="shared" si="6"/>
        <v>0.98879663680308971</v>
      </c>
      <c r="H58" s="9">
        <f t="shared" si="6"/>
        <v>0.9917884746870127</v>
      </c>
      <c r="I58" s="9">
        <f t="shared" si="6"/>
        <v>0.99467842517340521</v>
      </c>
      <c r="J58" s="9">
        <f t="shared" si="6"/>
        <v>0.99746648826226758</v>
      </c>
      <c r="K58" s="9">
        <f t="shared" si="6"/>
        <v>1.0001526639535994</v>
      </c>
      <c r="L58" s="9">
        <f t="shared" si="6"/>
        <v>1.002736952247401</v>
      </c>
      <c r="M58" s="9">
        <f t="shared" si="6"/>
        <v>1.0052193531436717</v>
      </c>
      <c r="N58" s="9">
        <f t="shared" si="6"/>
        <v>1.0075998666424124</v>
      </c>
    </row>
    <row r="59" spans="1:14">
      <c r="A59" t="s">
        <v>75</v>
      </c>
      <c r="B59" t="s">
        <v>17</v>
      </c>
      <c r="D59" s="53">
        <f>+'pletros diferencijavimas'!F55</f>
        <v>-6.4933523266856669E-2</v>
      </c>
      <c r="E59" s="9">
        <f t="shared" si="7"/>
        <v>0.97994470056275129</v>
      </c>
      <c r="F59" s="9">
        <f t="shared" si="7"/>
        <v>0.98225522584616587</v>
      </c>
      <c r="G59" s="9">
        <f t="shared" si="6"/>
        <v>0.98444841974758235</v>
      </c>
      <c r="H59" s="9">
        <f t="shared" si="6"/>
        <v>0.98652428226700062</v>
      </c>
      <c r="I59" s="9">
        <f t="shared" si="6"/>
        <v>0.98848281340442046</v>
      </c>
      <c r="J59" s="9">
        <f t="shared" si="6"/>
        <v>0.99032401315984242</v>
      </c>
      <c r="K59" s="9">
        <f t="shared" si="6"/>
        <v>0.9920478815332664</v>
      </c>
      <c r="L59" s="9">
        <f t="shared" si="6"/>
        <v>0.99365441852469205</v>
      </c>
      <c r="M59" s="9">
        <f t="shared" si="6"/>
        <v>0.99514362413411939</v>
      </c>
      <c r="N59" s="9">
        <f t="shared" si="6"/>
        <v>0.99651549836154873</v>
      </c>
    </row>
    <row r="60" spans="1:14">
      <c r="A60" t="s">
        <v>75</v>
      </c>
      <c r="B60" t="s">
        <v>21</v>
      </c>
      <c r="D60" s="53">
        <f>+'pletros diferencijavimas'!F56</f>
        <v>1.1989553656220259E-2</v>
      </c>
      <c r="E60" s="9">
        <f t="shared" si="7"/>
        <v>1.0030080850818617</v>
      </c>
      <c r="F60" s="9">
        <f t="shared" si="7"/>
        <v>1.0132843969253993</v>
      </c>
      <c r="G60" s="9">
        <f t="shared" si="6"/>
        <v>1.0235823732471487</v>
      </c>
      <c r="H60" s="9">
        <f t="shared" si="6"/>
        <v>1.03390201404711</v>
      </c>
      <c r="I60" s="9">
        <f t="shared" si="6"/>
        <v>1.0442433193252827</v>
      </c>
      <c r="J60" s="9">
        <f t="shared" si="6"/>
        <v>1.0546062890816674</v>
      </c>
      <c r="K60" s="9">
        <f t="shared" si="6"/>
        <v>1.0649909233162638</v>
      </c>
      <c r="L60" s="9">
        <f t="shared" si="6"/>
        <v>1.075397222029072</v>
      </c>
      <c r="M60" s="9">
        <f t="shared" si="6"/>
        <v>1.0858251852200915</v>
      </c>
      <c r="N60" s="9">
        <f t="shared" si="6"/>
        <v>1.0962748128893232</v>
      </c>
    </row>
    <row r="61" spans="1:14">
      <c r="A61" t="s">
        <v>75</v>
      </c>
      <c r="B61" t="s">
        <v>51</v>
      </c>
      <c r="D61" s="53">
        <f>+'pletros diferencijavimas'!F57</f>
        <v>-6.4933523266856669E-2</v>
      </c>
      <c r="E61" s="9">
        <f t="shared" si="7"/>
        <v>0.97994470056275129</v>
      </c>
      <c r="F61" s="9">
        <f t="shared" si="7"/>
        <v>0.98225522584616587</v>
      </c>
      <c r="G61" s="9">
        <f t="shared" si="6"/>
        <v>0.98444841974758235</v>
      </c>
      <c r="H61" s="9">
        <f t="shared" si="6"/>
        <v>0.98652428226700062</v>
      </c>
      <c r="I61" s="9">
        <f t="shared" si="6"/>
        <v>0.98848281340442046</v>
      </c>
      <c r="J61" s="9">
        <f t="shared" si="6"/>
        <v>0.99032401315984242</v>
      </c>
      <c r="K61" s="9">
        <f t="shared" si="6"/>
        <v>0.9920478815332664</v>
      </c>
      <c r="L61" s="9">
        <f t="shared" si="6"/>
        <v>0.99365441852469205</v>
      </c>
      <c r="M61" s="9">
        <f t="shared" si="6"/>
        <v>0.99514362413411939</v>
      </c>
      <c r="N61" s="9">
        <f t="shared" si="6"/>
        <v>0.99651549836154873</v>
      </c>
    </row>
    <row r="62" spans="1:14">
      <c r="A62" t="s">
        <v>75</v>
      </c>
      <c r="B62" t="s">
        <v>27</v>
      </c>
      <c r="D62" s="53">
        <f>+'pletros diferencijavimas'!F58</f>
        <v>-6.4933523266856669E-2</v>
      </c>
      <c r="E62" s="9">
        <f t="shared" si="7"/>
        <v>0.97994470056275129</v>
      </c>
      <c r="F62" s="9">
        <f t="shared" si="7"/>
        <v>0.98225522584616587</v>
      </c>
      <c r="G62" s="9">
        <f t="shared" si="6"/>
        <v>0.98444841974758235</v>
      </c>
      <c r="H62" s="9">
        <f t="shared" si="6"/>
        <v>0.98652428226700062</v>
      </c>
      <c r="I62" s="9">
        <f t="shared" si="6"/>
        <v>0.98848281340442046</v>
      </c>
      <c r="J62" s="9">
        <f t="shared" si="6"/>
        <v>0.99032401315984242</v>
      </c>
      <c r="K62" s="9">
        <f t="shared" si="6"/>
        <v>0.9920478815332664</v>
      </c>
      <c r="L62" s="9">
        <f t="shared" si="6"/>
        <v>0.99365441852469205</v>
      </c>
      <c r="M62" s="9">
        <f t="shared" si="6"/>
        <v>0.99514362413411939</v>
      </c>
      <c r="N62" s="9">
        <f t="shared" si="6"/>
        <v>0.99651549836154873</v>
      </c>
    </row>
    <row r="63" spans="1:14">
      <c r="A63" t="s">
        <v>75</v>
      </c>
      <c r="B63" s="45" t="s">
        <v>44</v>
      </c>
      <c r="D63" s="53">
        <f>+'pletros diferencijavimas'!F59</f>
        <v>-6.4933523266856669E-2</v>
      </c>
      <c r="E63" s="9">
        <f t="shared" si="7"/>
        <v>0.97994470056275129</v>
      </c>
      <c r="F63" s="9">
        <f t="shared" si="7"/>
        <v>0.98225522584616587</v>
      </c>
      <c r="G63" s="9">
        <f t="shared" si="6"/>
        <v>0.98444841974758235</v>
      </c>
      <c r="H63" s="9">
        <f t="shared" si="6"/>
        <v>0.98652428226700062</v>
      </c>
      <c r="I63" s="9">
        <f t="shared" si="6"/>
        <v>0.98848281340442046</v>
      </c>
      <c r="J63" s="9">
        <f t="shared" si="6"/>
        <v>0.99032401315984242</v>
      </c>
      <c r="K63" s="9">
        <f t="shared" si="6"/>
        <v>0.9920478815332664</v>
      </c>
      <c r="L63" s="9">
        <f t="shared" si="6"/>
        <v>0.99365441852469205</v>
      </c>
      <c r="M63" s="9">
        <f t="shared" si="6"/>
        <v>0.99514362413411939</v>
      </c>
      <c r="N63" s="9">
        <f t="shared" si="6"/>
        <v>0.99651549836154873</v>
      </c>
    </row>
    <row r="64" spans="1:14">
      <c r="A64" t="s">
        <v>75</v>
      </c>
      <c r="B64" t="s">
        <v>54</v>
      </c>
      <c r="D64" s="53">
        <f>+'pletros diferencijavimas'!F60</f>
        <v>-6.4933523266856669E-2</v>
      </c>
      <c r="E64" s="9">
        <f t="shared" si="7"/>
        <v>0.97994470056275129</v>
      </c>
      <c r="F64" s="9">
        <f t="shared" si="7"/>
        <v>0.98225522584616587</v>
      </c>
      <c r="G64" s="9">
        <f t="shared" si="6"/>
        <v>0.98444841974758235</v>
      </c>
      <c r="H64" s="9">
        <f t="shared" si="6"/>
        <v>0.98652428226700062</v>
      </c>
      <c r="I64" s="9">
        <f t="shared" si="6"/>
        <v>0.98848281340442046</v>
      </c>
      <c r="J64" s="9">
        <f t="shared" si="6"/>
        <v>0.99032401315984242</v>
      </c>
      <c r="K64" s="9">
        <f t="shared" si="6"/>
        <v>0.9920478815332664</v>
      </c>
      <c r="L64" s="9">
        <f t="shared" si="6"/>
        <v>0.99365441852469205</v>
      </c>
      <c r="M64" s="9">
        <f t="shared" si="6"/>
        <v>0.99514362413411939</v>
      </c>
      <c r="N64" s="9">
        <f t="shared" si="6"/>
        <v>0.99651549836154873</v>
      </c>
    </row>
    <row r="65" spans="1:14">
      <c r="A65" t="s">
        <v>75</v>
      </c>
      <c r="B65" t="s">
        <v>3</v>
      </c>
      <c r="D65" s="53">
        <f>+'pletros diferencijavimas'!F61</f>
        <v>-4.783950617283958E-2</v>
      </c>
      <c r="E65" s="9">
        <f t="shared" si="7"/>
        <v>0.98506989712255355</v>
      </c>
      <c r="F65" s="9">
        <f t="shared" si="7"/>
        <v>0.98915059719710663</v>
      </c>
      <c r="G65" s="9">
        <f t="shared" si="6"/>
        <v>0.99314485385859708</v>
      </c>
      <c r="H65" s="9">
        <f t="shared" si="6"/>
        <v>0.99705266710702489</v>
      </c>
      <c r="I65" s="9">
        <f t="shared" si="6"/>
        <v>1.0008740369423899</v>
      </c>
      <c r="J65" s="9">
        <f t="shared" si="6"/>
        <v>1.0046089633646924</v>
      </c>
      <c r="K65" s="9">
        <f t="shared" si="6"/>
        <v>1.0082574463739324</v>
      </c>
      <c r="L65" s="9">
        <f t="shared" si="6"/>
        <v>1.0118194859701097</v>
      </c>
      <c r="M65" s="9">
        <f t="shared" si="6"/>
        <v>1.0152950821532243</v>
      </c>
      <c r="N65" s="9">
        <f t="shared" si="6"/>
        <v>1.0186842349232763</v>
      </c>
    </row>
    <row r="66" spans="1:14">
      <c r="A66" t="s">
        <v>75</v>
      </c>
      <c r="B66" t="s">
        <v>1</v>
      </c>
      <c r="D66" s="53">
        <f>+'pletros diferencijavimas'!F62</f>
        <v>-1.3651471984805388E-2</v>
      </c>
      <c r="E66" s="9">
        <f t="shared" si="7"/>
        <v>0.99532029024215807</v>
      </c>
      <c r="F66" s="9">
        <f t="shared" si="7"/>
        <v>1.0029413398989881</v>
      </c>
      <c r="G66" s="9">
        <f t="shared" si="6"/>
        <v>1.0105377220806266</v>
      </c>
      <c r="H66" s="9">
        <f t="shared" si="6"/>
        <v>1.0181094367870736</v>
      </c>
      <c r="I66" s="9">
        <f t="shared" si="6"/>
        <v>1.0256564840183287</v>
      </c>
      <c r="J66" s="9">
        <f t="shared" si="6"/>
        <v>1.0331788637743924</v>
      </c>
      <c r="K66" s="9">
        <f t="shared" si="6"/>
        <v>1.0406765760552648</v>
      </c>
      <c r="L66" s="9">
        <f t="shared" si="6"/>
        <v>1.0481496208609453</v>
      </c>
      <c r="M66" s="9">
        <f t="shared" si="6"/>
        <v>1.0555979981914343</v>
      </c>
      <c r="N66" s="9">
        <f t="shared" si="6"/>
        <v>1.0630217080467317</v>
      </c>
    </row>
    <row r="67" spans="1:14">
      <c r="A67" t="s">
        <v>77</v>
      </c>
      <c r="B67" t="s">
        <v>69</v>
      </c>
      <c r="D67" s="53">
        <f>+'pletros diferencijavimas'!F63</f>
        <v>-6.4933523266856669E-2</v>
      </c>
      <c r="E67" s="9">
        <f>E$5*(1+(E$3-2018)/10*$D67)</f>
        <v>1.0148567958307797</v>
      </c>
      <c r="F67" s="9">
        <f t="shared" ref="F67:N77" si="8">F$5*(1+(F$3-2018)/10*$D67)</f>
        <v>1.0155260682448064</v>
      </c>
      <c r="G67" s="9">
        <f t="shared" si="8"/>
        <v>1.0160968095190885</v>
      </c>
      <c r="H67" s="9">
        <f t="shared" si="8"/>
        <v>1.0165690196536259</v>
      </c>
      <c r="I67" s="9">
        <f t="shared" si="8"/>
        <v>1.0169426986484185</v>
      </c>
      <c r="J67" s="9">
        <f t="shared" si="8"/>
        <v>1.0172178465034662</v>
      </c>
      <c r="K67" s="9">
        <f t="shared" si="8"/>
        <v>1.0173944632187695</v>
      </c>
      <c r="L67" s="9">
        <f t="shared" si="8"/>
        <v>1.0174725487943277</v>
      </c>
      <c r="M67" s="9">
        <f t="shared" si="8"/>
        <v>1.0174521032301411</v>
      </c>
      <c r="N67" s="9">
        <f t="shared" si="8"/>
        <v>1.0173331265262102</v>
      </c>
    </row>
    <row r="68" spans="1:14">
      <c r="A68" t="s">
        <v>77</v>
      </c>
      <c r="B68" t="s">
        <v>61</v>
      </c>
      <c r="D68" s="53">
        <f>+'pletros diferencijavimas'!F64</f>
        <v>-6.4933523266856669E-2</v>
      </c>
      <c r="E68" s="9">
        <f t="shared" ref="E68:E77" si="9">E$5*(1+(E$3-2018)/10*$D68)</f>
        <v>1.0148567958307797</v>
      </c>
      <c r="F68" s="9">
        <f t="shared" si="8"/>
        <v>1.0155260682448064</v>
      </c>
      <c r="G68" s="9">
        <f t="shared" si="8"/>
        <v>1.0160968095190885</v>
      </c>
      <c r="H68" s="9">
        <f t="shared" si="8"/>
        <v>1.0165690196536259</v>
      </c>
      <c r="I68" s="9">
        <f t="shared" si="8"/>
        <v>1.0169426986484185</v>
      </c>
      <c r="J68" s="9">
        <f t="shared" si="8"/>
        <v>1.0172178465034662</v>
      </c>
      <c r="K68" s="9">
        <f t="shared" si="8"/>
        <v>1.0173944632187695</v>
      </c>
      <c r="L68" s="9">
        <f t="shared" si="8"/>
        <v>1.0174725487943277</v>
      </c>
      <c r="M68" s="9">
        <f t="shared" si="8"/>
        <v>1.0174521032301411</v>
      </c>
      <c r="N68" s="9">
        <f t="shared" si="8"/>
        <v>1.0173331265262102</v>
      </c>
    </row>
    <row r="69" spans="1:14">
      <c r="A69" t="s">
        <v>77</v>
      </c>
      <c r="B69" t="s">
        <v>31</v>
      </c>
      <c r="D69" s="53">
        <f>+'pletros diferencijavimas'!F65</f>
        <v>-6.4933523266856669E-2</v>
      </c>
      <c r="E69" s="9">
        <f t="shared" si="9"/>
        <v>1.0148567958307797</v>
      </c>
      <c r="F69" s="9">
        <f>F$5*(1+(F$3-2018)/10*$D69)</f>
        <v>1.0155260682448064</v>
      </c>
      <c r="G69" s="9">
        <f t="shared" si="8"/>
        <v>1.0160968095190885</v>
      </c>
      <c r="H69" s="9">
        <f t="shared" si="8"/>
        <v>1.0165690196536259</v>
      </c>
      <c r="I69" s="9">
        <f t="shared" si="8"/>
        <v>1.0169426986484185</v>
      </c>
      <c r="J69" s="9">
        <f t="shared" si="8"/>
        <v>1.0172178465034662</v>
      </c>
      <c r="K69" s="9">
        <f t="shared" si="8"/>
        <v>1.0173944632187695</v>
      </c>
      <c r="L69" s="9">
        <f t="shared" si="8"/>
        <v>1.0174725487943277</v>
      </c>
      <c r="M69" s="9">
        <f t="shared" si="8"/>
        <v>1.0174521032301411</v>
      </c>
      <c r="N69" s="9">
        <f t="shared" si="8"/>
        <v>1.0173331265262102</v>
      </c>
    </row>
    <row r="70" spans="1:14">
      <c r="A70" t="s">
        <v>77</v>
      </c>
      <c r="B70" t="s">
        <v>55</v>
      </c>
      <c r="D70" s="53">
        <f>+'pletros diferencijavimas'!F66</f>
        <v>-6.4933523266856669E-2</v>
      </c>
      <c r="E70" s="9">
        <f t="shared" si="9"/>
        <v>1.0148567958307797</v>
      </c>
      <c r="F70" s="9">
        <f t="shared" si="8"/>
        <v>1.0155260682448064</v>
      </c>
      <c r="G70" s="9">
        <f t="shared" si="8"/>
        <v>1.0160968095190885</v>
      </c>
      <c r="H70" s="9">
        <f t="shared" si="8"/>
        <v>1.0165690196536259</v>
      </c>
      <c r="I70" s="9">
        <f t="shared" si="8"/>
        <v>1.0169426986484185</v>
      </c>
      <c r="J70" s="9">
        <f t="shared" si="8"/>
        <v>1.0172178465034662</v>
      </c>
      <c r="K70" s="9">
        <f t="shared" si="8"/>
        <v>1.0173944632187695</v>
      </c>
      <c r="L70" s="9">
        <f t="shared" si="8"/>
        <v>1.0174725487943277</v>
      </c>
      <c r="M70" s="9">
        <f t="shared" si="8"/>
        <v>1.0174521032301411</v>
      </c>
      <c r="N70" s="9">
        <f t="shared" si="8"/>
        <v>1.0173331265262102</v>
      </c>
    </row>
    <row r="71" spans="1:14">
      <c r="A71" t="s">
        <v>77</v>
      </c>
      <c r="B71" t="s">
        <v>67</v>
      </c>
      <c r="D71" s="53">
        <f>+'pletros diferencijavimas'!F67</f>
        <v>-6.4933523266856669E-2</v>
      </c>
      <c r="E71" s="9">
        <f t="shared" si="9"/>
        <v>1.0148567958307797</v>
      </c>
      <c r="F71" s="9">
        <f t="shared" si="8"/>
        <v>1.0155260682448064</v>
      </c>
      <c r="G71" s="9">
        <f t="shared" si="8"/>
        <v>1.0160968095190885</v>
      </c>
      <c r="H71" s="9">
        <f t="shared" si="8"/>
        <v>1.0165690196536259</v>
      </c>
      <c r="I71" s="9">
        <f t="shared" si="8"/>
        <v>1.0169426986484185</v>
      </c>
      <c r="J71" s="9">
        <f t="shared" si="8"/>
        <v>1.0172178465034662</v>
      </c>
      <c r="K71" s="9">
        <f t="shared" si="8"/>
        <v>1.0173944632187695</v>
      </c>
      <c r="L71" s="9">
        <f t="shared" si="8"/>
        <v>1.0174725487943277</v>
      </c>
      <c r="M71" s="9">
        <f t="shared" si="8"/>
        <v>1.0174521032301411</v>
      </c>
      <c r="N71" s="9">
        <f t="shared" si="8"/>
        <v>1.0173331265262102</v>
      </c>
    </row>
    <row r="72" spans="1:14">
      <c r="A72" t="s">
        <v>77</v>
      </c>
      <c r="B72" t="s">
        <v>46</v>
      </c>
      <c r="D72" s="53">
        <f>+'pletros diferencijavimas'!F68</f>
        <v>-4.783950617283958E-2</v>
      </c>
      <c r="E72" s="9">
        <f t="shared" si="9"/>
        <v>1.0201645857047357</v>
      </c>
      <c r="F72" s="9">
        <f t="shared" si="8"/>
        <v>1.0226549988657418</v>
      </c>
      <c r="G72" s="9">
        <f t="shared" si="8"/>
        <v>1.025072819614834</v>
      </c>
      <c r="H72" s="9">
        <f t="shared" si="8"/>
        <v>1.0274180479520119</v>
      </c>
      <c r="I72" s="9">
        <f t="shared" si="8"/>
        <v>1.0296906838772752</v>
      </c>
      <c r="J72" s="9">
        <f t="shared" si="8"/>
        <v>1.0318907273906244</v>
      </c>
      <c r="K72" s="9">
        <f t="shared" si="8"/>
        <v>1.0340181784920592</v>
      </c>
      <c r="L72" s="9">
        <f t="shared" si="8"/>
        <v>1.0360730371815796</v>
      </c>
      <c r="M72" s="9">
        <f t="shared" si="8"/>
        <v>1.0380553034591855</v>
      </c>
      <c r="N72" s="9">
        <f t="shared" si="8"/>
        <v>1.0399649773248776</v>
      </c>
    </row>
    <row r="73" spans="1:14">
      <c r="A73" t="s">
        <v>77</v>
      </c>
      <c r="B73" t="s">
        <v>6</v>
      </c>
      <c r="D73" s="53">
        <f>+'pletros diferencijavimas'!F69</f>
        <v>-6.4933523266856669E-2</v>
      </c>
      <c r="E73" s="9">
        <f t="shared" si="9"/>
        <v>1.0148567958307797</v>
      </c>
      <c r="F73" s="9">
        <f t="shared" si="8"/>
        <v>1.0155260682448064</v>
      </c>
      <c r="G73" s="9">
        <f t="shared" si="8"/>
        <v>1.0160968095190885</v>
      </c>
      <c r="H73" s="9">
        <f t="shared" si="8"/>
        <v>1.0165690196536259</v>
      </c>
      <c r="I73" s="9">
        <f t="shared" si="8"/>
        <v>1.0169426986484185</v>
      </c>
      <c r="J73" s="9">
        <f t="shared" si="8"/>
        <v>1.0172178465034662</v>
      </c>
      <c r="K73" s="9">
        <f t="shared" si="8"/>
        <v>1.0173944632187695</v>
      </c>
      <c r="L73" s="9">
        <f t="shared" si="8"/>
        <v>1.0174725487943277</v>
      </c>
      <c r="M73" s="9">
        <f t="shared" si="8"/>
        <v>1.0174521032301411</v>
      </c>
      <c r="N73" s="9">
        <f t="shared" si="8"/>
        <v>1.0173331265262102</v>
      </c>
    </row>
    <row r="74" spans="1:14">
      <c r="A74" t="s">
        <v>77</v>
      </c>
      <c r="B74" t="s">
        <v>62</v>
      </c>
      <c r="D74" s="53">
        <f>+'pletros diferencijavimas'!F70</f>
        <v>-5.6386514719848124E-2</v>
      </c>
      <c r="E74" s="9">
        <f t="shared" si="9"/>
        <v>1.0175106907677578</v>
      </c>
      <c r="F74" s="9">
        <f t="shared" si="8"/>
        <v>1.0190905335552742</v>
      </c>
      <c r="G74" s="9">
        <f t="shared" si="8"/>
        <v>1.0205848145669612</v>
      </c>
      <c r="H74" s="9">
        <f t="shared" si="8"/>
        <v>1.0219935338028188</v>
      </c>
      <c r="I74" s="9">
        <f t="shared" si="8"/>
        <v>1.0233166912628469</v>
      </c>
      <c r="J74" s="9">
        <f t="shared" si="8"/>
        <v>1.0245542869470454</v>
      </c>
      <c r="K74" s="9">
        <f t="shared" si="8"/>
        <v>1.0257063208554142</v>
      </c>
      <c r="L74" s="9">
        <f t="shared" si="8"/>
        <v>1.0267727929879538</v>
      </c>
      <c r="M74" s="9">
        <f t="shared" si="8"/>
        <v>1.0277537033446633</v>
      </c>
      <c r="N74" s="9">
        <f t="shared" si="8"/>
        <v>1.0286490519255438</v>
      </c>
    </row>
    <row r="75" spans="1:14">
      <c r="A75" t="s">
        <v>77</v>
      </c>
      <c r="B75" t="s">
        <v>56</v>
      </c>
      <c r="D75" s="53">
        <f>+'pletros diferencijavimas'!F71</f>
        <v>-6.4933523266856669E-2</v>
      </c>
      <c r="E75" s="9">
        <f t="shared" si="9"/>
        <v>1.0148567958307797</v>
      </c>
      <c r="F75" s="9">
        <f t="shared" si="8"/>
        <v>1.0155260682448064</v>
      </c>
      <c r="G75" s="9">
        <f t="shared" si="8"/>
        <v>1.0160968095190885</v>
      </c>
      <c r="H75" s="9">
        <f t="shared" si="8"/>
        <v>1.0165690196536259</v>
      </c>
      <c r="I75" s="9">
        <f t="shared" si="8"/>
        <v>1.0169426986484185</v>
      </c>
      <c r="J75" s="9">
        <f t="shared" si="8"/>
        <v>1.0172178465034662</v>
      </c>
      <c r="K75" s="9">
        <f t="shared" si="8"/>
        <v>1.0173944632187695</v>
      </c>
      <c r="L75" s="9">
        <f t="shared" si="8"/>
        <v>1.0174725487943277</v>
      </c>
      <c r="M75" s="9">
        <f t="shared" si="8"/>
        <v>1.0174521032301411</v>
      </c>
      <c r="N75" s="9">
        <f t="shared" si="8"/>
        <v>1.0173331265262102</v>
      </c>
    </row>
    <row r="76" spans="1:14">
      <c r="A76" t="s">
        <v>77</v>
      </c>
      <c r="B76" t="s">
        <v>63</v>
      </c>
      <c r="D76" s="53">
        <f>+'pletros diferencijavimas'!F72</f>
        <v>-6.4933523266856669E-2</v>
      </c>
      <c r="E76" s="9">
        <f t="shared" si="9"/>
        <v>1.0148567958307797</v>
      </c>
      <c r="F76" s="9">
        <f t="shared" si="8"/>
        <v>1.0155260682448064</v>
      </c>
      <c r="G76" s="9">
        <f t="shared" si="8"/>
        <v>1.0160968095190885</v>
      </c>
      <c r="H76" s="9">
        <f t="shared" si="8"/>
        <v>1.0165690196536259</v>
      </c>
      <c r="I76" s="9">
        <f t="shared" si="8"/>
        <v>1.0169426986484185</v>
      </c>
      <c r="J76" s="9">
        <f t="shared" si="8"/>
        <v>1.0172178465034662</v>
      </c>
      <c r="K76" s="9">
        <f t="shared" si="8"/>
        <v>1.0173944632187695</v>
      </c>
      <c r="L76" s="9">
        <f t="shared" si="8"/>
        <v>1.0174725487943277</v>
      </c>
      <c r="M76" s="9">
        <f t="shared" si="8"/>
        <v>1.0174521032301411</v>
      </c>
      <c r="N76" s="9">
        <f t="shared" si="8"/>
        <v>1.0173331265262102</v>
      </c>
    </row>
    <row r="77" spans="1:14">
      <c r="A77" t="s">
        <v>77</v>
      </c>
      <c r="B77" t="s">
        <v>65</v>
      </c>
      <c r="D77" s="53">
        <f>+'pletros diferencijavimas'!F73</f>
        <v>-6.4933523266856669E-2</v>
      </c>
      <c r="E77" s="9">
        <f t="shared" si="9"/>
        <v>1.0148567958307797</v>
      </c>
      <c r="F77" s="9">
        <f t="shared" si="8"/>
        <v>1.0155260682448064</v>
      </c>
      <c r="G77" s="9">
        <f t="shared" si="8"/>
        <v>1.0160968095190885</v>
      </c>
      <c r="H77" s="9">
        <f t="shared" si="8"/>
        <v>1.0165690196536259</v>
      </c>
      <c r="I77" s="9">
        <f t="shared" si="8"/>
        <v>1.0169426986484185</v>
      </c>
      <c r="J77" s="9">
        <f t="shared" si="8"/>
        <v>1.0172178465034662</v>
      </c>
      <c r="K77" s="9">
        <f t="shared" si="8"/>
        <v>1.0173944632187695</v>
      </c>
      <c r="L77" s="9">
        <f t="shared" si="8"/>
        <v>1.0174725487943277</v>
      </c>
      <c r="M77" s="9">
        <f t="shared" si="8"/>
        <v>1.0174521032301411</v>
      </c>
      <c r="N77" s="9">
        <f t="shared" si="8"/>
        <v>1.0173331265262102</v>
      </c>
    </row>
    <row r="78" spans="1:14">
      <c r="A78" t="s">
        <v>78</v>
      </c>
      <c r="B78" t="s">
        <v>48</v>
      </c>
      <c r="D78" s="53">
        <f>+'pletros diferencijavimas'!F74</f>
        <v>-3.9292497625831035E-2</v>
      </c>
      <c r="E78" s="9">
        <f>E$6*(1+(E$3-2018)/10*$D78)</f>
        <v>0.99210075327670866</v>
      </c>
      <c r="F78" s="9">
        <f t="shared" ref="F78:N79" si="10">F$6*(1+(F$3-2018)/10*$D78)</f>
        <v>0.98702733428922595</v>
      </c>
      <c r="G78" s="9">
        <f t="shared" si="10"/>
        <v>0.98196292688871845</v>
      </c>
      <c r="H78" s="9">
        <f t="shared" si="10"/>
        <v>0.97690753107518613</v>
      </c>
      <c r="I78" s="9">
        <f t="shared" si="10"/>
        <v>0.97186114684862868</v>
      </c>
      <c r="J78" s="9">
        <f t="shared" si="10"/>
        <v>0.96682377420904619</v>
      </c>
      <c r="K78" s="9">
        <f t="shared" si="10"/>
        <v>0.96179541315643879</v>
      </c>
      <c r="L78" s="9">
        <f t="shared" si="10"/>
        <v>0.95677606369080659</v>
      </c>
      <c r="M78" s="9">
        <f t="shared" si="10"/>
        <v>0.95176572581214947</v>
      </c>
      <c r="N78" s="9">
        <f t="shared" si="10"/>
        <v>0.94676439952046731</v>
      </c>
    </row>
    <row r="79" spans="1:14">
      <c r="A79" t="s">
        <v>78</v>
      </c>
      <c r="B79" t="s">
        <v>57</v>
      </c>
      <c r="D79" s="53">
        <f>+'pletros diferencijavimas'!F75</f>
        <v>3.7630579297245892E-2</v>
      </c>
      <c r="E79" s="9">
        <f t="shared" ref="E79" si="11">E$6*(1+(E$3-2018)/10*$D79)</f>
        <v>1.0152684814154995</v>
      </c>
      <c r="F79" s="9">
        <f t="shared" si="10"/>
        <v>1.0178823544358524</v>
      </c>
      <c r="G79" s="9">
        <f t="shared" si="10"/>
        <v>1.0204875970239664</v>
      </c>
      <c r="H79" s="9">
        <f t="shared" si="10"/>
        <v>1.0230842091798416</v>
      </c>
      <c r="I79" s="9">
        <f t="shared" si="10"/>
        <v>1.0256721909034774</v>
      </c>
      <c r="J79" s="9">
        <f t="shared" si="10"/>
        <v>1.0282515421948744</v>
      </c>
      <c r="K79" s="9">
        <f t="shared" si="10"/>
        <v>1.0308222630540322</v>
      </c>
      <c r="L79" s="9">
        <f t="shared" si="10"/>
        <v>1.0333843534809515</v>
      </c>
      <c r="M79" s="9">
        <f t="shared" si="10"/>
        <v>1.0359378134756316</v>
      </c>
      <c r="N79" s="9">
        <f t="shared" si="10"/>
        <v>1.0384826430380727</v>
      </c>
    </row>
    <row r="80" spans="1:14">
      <c r="D80" s="53"/>
      <c r="E80" s="9"/>
      <c r="F80" s="9"/>
      <c r="G80" s="9"/>
      <c r="H80" s="9"/>
      <c r="I80" s="9"/>
      <c r="J80" s="9"/>
      <c r="K80" s="9"/>
      <c r="L80" s="9"/>
      <c r="M80" s="9"/>
      <c r="N80" s="9"/>
    </row>
    <row r="85" spans="1:16">
      <c r="A85" t="s">
        <v>91</v>
      </c>
      <c r="E85">
        <v>7</v>
      </c>
      <c r="F85">
        <v>8</v>
      </c>
      <c r="G85">
        <v>9</v>
      </c>
      <c r="H85">
        <v>10</v>
      </c>
      <c r="I85">
        <v>11</v>
      </c>
      <c r="J85">
        <v>12</v>
      </c>
      <c r="K85">
        <v>13</v>
      </c>
      <c r="L85">
        <v>14</v>
      </c>
      <c r="M85">
        <v>15</v>
      </c>
      <c r="N85">
        <v>16</v>
      </c>
    </row>
    <row r="86" spans="1:16">
      <c r="A86" t="s">
        <v>89</v>
      </c>
      <c r="E86">
        <v>2021</v>
      </c>
      <c r="F86">
        <v>2022</v>
      </c>
      <c r="G86">
        <v>2023</v>
      </c>
      <c r="H86">
        <v>2024</v>
      </c>
      <c r="I86">
        <v>2025</v>
      </c>
      <c r="J86">
        <v>2026</v>
      </c>
      <c r="K86">
        <v>2027</v>
      </c>
      <c r="L86">
        <v>2028</v>
      </c>
      <c r="M86">
        <v>2029</v>
      </c>
      <c r="N86">
        <v>2030</v>
      </c>
    </row>
    <row r="87" spans="1:16">
      <c r="A87">
        <v>2</v>
      </c>
      <c r="B87" t="s">
        <v>75</v>
      </c>
      <c r="E87" s="9">
        <v>0.95718941564572202</v>
      </c>
      <c r="F87" s="9">
        <v>0.97293447799438804</v>
      </c>
      <c r="G87" s="9">
        <v>0.99192403654263184</v>
      </c>
      <c r="H87" s="9">
        <v>1.0284302250011506</v>
      </c>
      <c r="I87" s="9">
        <v>1.0651777049687203</v>
      </c>
      <c r="J87" s="9">
        <v>1.1100848237887815</v>
      </c>
      <c r="K87" s="9">
        <v>1.1463360627283024</v>
      </c>
      <c r="L87" s="9">
        <v>1.1823915368585938</v>
      </c>
      <c r="M87" s="9">
        <v>1.2182831148695292</v>
      </c>
      <c r="N87" s="9">
        <v>1.2454414176102291</v>
      </c>
      <c r="O87" s="70" t="s">
        <v>226</v>
      </c>
      <c r="P87" t="s">
        <v>225</v>
      </c>
    </row>
    <row r="88" spans="1:16">
      <c r="A88">
        <v>2</v>
      </c>
      <c r="B88" t="s">
        <v>77</v>
      </c>
      <c r="E88" s="9">
        <v>1.0293466296426139</v>
      </c>
      <c r="F88" s="9">
        <v>1.0343198940512717</v>
      </c>
      <c r="G88" s="9">
        <v>1.0389483087218416</v>
      </c>
      <c r="H88" s="9">
        <v>1.0432829625044102</v>
      </c>
      <c r="I88" s="9">
        <v>1.0474822308342484</v>
      </c>
      <c r="J88" s="9">
        <v>1.0518705279094087</v>
      </c>
      <c r="K88" s="9">
        <v>1.0563482304722216</v>
      </c>
      <c r="L88" s="9">
        <v>1.0609357740627217</v>
      </c>
      <c r="M88" s="9">
        <v>1.0656152775833785</v>
      </c>
      <c r="N88" s="9">
        <v>1.0704276121142622</v>
      </c>
      <c r="O88" s="70" t="s">
        <v>226</v>
      </c>
      <c r="P88" t="s">
        <v>225</v>
      </c>
    </row>
    <row r="89" spans="1:16">
      <c r="A89">
        <v>2</v>
      </c>
      <c r="B89" t="s">
        <v>78</v>
      </c>
      <c r="E89" s="9">
        <v>0.9604707422925256</v>
      </c>
      <c r="F89" s="9">
        <v>0.96865141583363057</v>
      </c>
      <c r="G89" s="9">
        <v>0.98023984670853392</v>
      </c>
      <c r="H89" s="9">
        <v>1.0123518655629582</v>
      </c>
      <c r="I89" s="9">
        <v>1.0445685623928755</v>
      </c>
      <c r="J89" s="9">
        <v>1.0867873333299616</v>
      </c>
      <c r="K89" s="9">
        <v>1.118788749040468</v>
      </c>
      <c r="L89" s="9">
        <v>1.1507052373368956</v>
      </c>
      <c r="M89" s="9">
        <v>1.1825506236122334</v>
      </c>
      <c r="N89" s="9">
        <v>1.2041450787065893</v>
      </c>
      <c r="O89" s="70" t="s">
        <v>226</v>
      </c>
      <c r="P89" t="s">
        <v>225</v>
      </c>
    </row>
    <row r="90" spans="1:16">
      <c r="A90">
        <v>3</v>
      </c>
      <c r="B90" t="s">
        <v>75</v>
      </c>
      <c r="E90" s="9">
        <v>0.97539999942037148</v>
      </c>
      <c r="F90" s="9">
        <v>0.94797913104039633</v>
      </c>
      <c r="G90" s="9">
        <v>0.91632336122558788</v>
      </c>
      <c r="H90" s="9">
        <v>0.88427766096264404</v>
      </c>
      <c r="I90" s="9">
        <v>0.85702488196061521</v>
      </c>
      <c r="J90" s="9">
        <v>0.83350098812572804</v>
      </c>
      <c r="K90" s="9">
        <v>0.80650099601463221</v>
      </c>
      <c r="L90" s="9">
        <v>0.78082923020776929</v>
      </c>
      <c r="M90" s="9">
        <v>0.75732697724406994</v>
      </c>
      <c r="N90" s="9">
        <v>0.73474037568773809</v>
      </c>
      <c r="O90" s="69" t="s">
        <v>228</v>
      </c>
      <c r="P90" t="s">
        <v>227</v>
      </c>
    </row>
    <row r="91" spans="1:16">
      <c r="A91">
        <v>3</v>
      </c>
      <c r="B91" t="s">
        <v>77</v>
      </c>
      <c r="E91" s="9">
        <v>0.97539999942037148</v>
      </c>
      <c r="F91" s="9">
        <v>0.94797913104039633</v>
      </c>
      <c r="G91" s="9">
        <v>0.91632336122558788</v>
      </c>
      <c r="H91" s="9">
        <v>0.88427766096264393</v>
      </c>
      <c r="I91" s="9">
        <v>0.85702488196061533</v>
      </c>
      <c r="J91" s="9">
        <v>0.83350098812572804</v>
      </c>
      <c r="K91" s="9">
        <v>0.80650099601463232</v>
      </c>
      <c r="L91" s="9">
        <v>0.78082923020776929</v>
      </c>
      <c r="M91" s="9">
        <v>0.75732697724407005</v>
      </c>
      <c r="N91" s="9">
        <v>0.73474037568773787</v>
      </c>
      <c r="O91" s="69" t="s">
        <v>228</v>
      </c>
      <c r="P91" t="s">
        <v>227</v>
      </c>
    </row>
    <row r="92" spans="1:16">
      <c r="A92">
        <v>3</v>
      </c>
      <c r="B92" t="s">
        <v>78</v>
      </c>
      <c r="E92" s="9">
        <v>0.97539999942037148</v>
      </c>
      <c r="F92" s="9">
        <v>0.94797913104039633</v>
      </c>
      <c r="G92" s="9">
        <v>0.91632336122558788</v>
      </c>
      <c r="H92" s="9">
        <v>0.88427766096264404</v>
      </c>
      <c r="I92" s="9">
        <v>0.85702488196061521</v>
      </c>
      <c r="J92" s="9">
        <v>0.83350098812572815</v>
      </c>
      <c r="K92" s="9">
        <v>0.80650099601463221</v>
      </c>
      <c r="L92" s="9">
        <v>0.78082923020776929</v>
      </c>
      <c r="M92" s="9">
        <v>0.75732697724407005</v>
      </c>
      <c r="N92" s="9">
        <v>0.73474037568773787</v>
      </c>
      <c r="O92" s="69" t="s">
        <v>228</v>
      </c>
      <c r="P92" t="s">
        <v>227</v>
      </c>
    </row>
    <row r="93" spans="1:16">
      <c r="A93">
        <v>1</v>
      </c>
      <c r="B93" t="s">
        <v>75</v>
      </c>
      <c r="E93" s="9">
        <v>0.99941332916144465</v>
      </c>
      <c r="F93" s="9">
        <v>1.0084480600750867</v>
      </c>
      <c r="G93" s="9">
        <v>1.0174827909887287</v>
      </c>
      <c r="H93" s="9">
        <v>1.0265175219023708</v>
      </c>
      <c r="I93" s="9">
        <v>1.0355522528160126</v>
      </c>
      <c r="J93" s="9">
        <v>1.0445869837296546</v>
      </c>
      <c r="K93" s="9">
        <v>1.0536217146432967</v>
      </c>
      <c r="L93" s="9">
        <v>1.0626564455569387</v>
      </c>
      <c r="M93" s="9">
        <v>1.0716911764705805</v>
      </c>
      <c r="N93" s="9">
        <v>1.0807259073842226</v>
      </c>
      <c r="O93" s="70" t="s">
        <v>224</v>
      </c>
      <c r="P93" t="s">
        <v>229</v>
      </c>
    </row>
    <row r="94" spans="1:16">
      <c r="A94">
        <v>1</v>
      </c>
      <c r="B94" t="s">
        <v>77</v>
      </c>
      <c r="E94" s="9">
        <v>1.0350190254214322</v>
      </c>
      <c r="F94" s="9">
        <v>1.0426061033118326</v>
      </c>
      <c r="G94" s="9">
        <v>1.0501931812022332</v>
      </c>
      <c r="H94" s="9">
        <v>1.0577802590926337</v>
      </c>
      <c r="I94" s="9">
        <v>1.0653673369830343</v>
      </c>
      <c r="J94" s="9">
        <v>1.0729544148734349</v>
      </c>
      <c r="K94" s="9">
        <v>1.0805414927638355</v>
      </c>
      <c r="L94" s="9">
        <v>1.0881285706542361</v>
      </c>
      <c r="M94" s="9">
        <v>1.0957156485446364</v>
      </c>
      <c r="N94" s="9">
        <v>1.1033027264350372</v>
      </c>
      <c r="O94" s="70" t="s">
        <v>224</v>
      </c>
      <c r="P94" t="s">
        <v>229</v>
      </c>
    </row>
    <row r="95" spans="1:16">
      <c r="A95">
        <v>1</v>
      </c>
      <c r="B95" t="s">
        <v>78</v>
      </c>
      <c r="E95" s="9">
        <v>1.0039348860142701</v>
      </c>
      <c r="F95" s="9">
        <v>1.0027881547653577</v>
      </c>
      <c r="G95" s="9">
        <v>1.0016414235164455</v>
      </c>
      <c r="H95" s="9">
        <v>1.0004946922675333</v>
      </c>
      <c r="I95" s="9">
        <v>0.99934796101862089</v>
      </c>
      <c r="J95" s="9">
        <v>0.99820122976970849</v>
      </c>
      <c r="K95" s="9">
        <v>0.99705449852079608</v>
      </c>
      <c r="L95" s="9">
        <v>0.99590776727188379</v>
      </c>
      <c r="M95" s="9">
        <v>0.99476103602297139</v>
      </c>
      <c r="N95" s="9">
        <v>0.9936143047740591</v>
      </c>
      <c r="O95" s="70" t="s">
        <v>224</v>
      </c>
      <c r="P95" t="s">
        <v>229</v>
      </c>
    </row>
    <row r="97" spans="1:14" s="55" customFormat="1">
      <c r="A97" s="54"/>
      <c r="E97" s="54"/>
      <c r="F97" s="54"/>
      <c r="G97" s="54"/>
      <c r="H97" s="54"/>
      <c r="I97" s="54"/>
      <c r="J97" s="54"/>
      <c r="K97" s="54"/>
      <c r="L97" s="54"/>
      <c r="M97" s="54"/>
      <c r="N97" s="54"/>
    </row>
    <row r="98" spans="1:14" s="55" customFormat="1">
      <c r="D98" s="56"/>
      <c r="E98" s="57"/>
      <c r="F98" s="57"/>
      <c r="G98" s="57"/>
      <c r="H98" s="57"/>
      <c r="I98" s="57"/>
      <c r="J98" s="57"/>
      <c r="K98" s="57"/>
      <c r="L98" s="57"/>
      <c r="M98" s="57"/>
      <c r="N98" s="57"/>
    </row>
    <row r="99" spans="1:14" s="55" customFormat="1">
      <c r="D99" s="56"/>
      <c r="E99" s="57"/>
      <c r="F99" s="57"/>
      <c r="G99" s="57"/>
      <c r="H99" s="57"/>
      <c r="I99" s="57"/>
      <c r="J99" s="57"/>
      <c r="K99" s="57"/>
      <c r="L99" s="57"/>
      <c r="M99" s="57"/>
      <c r="N99" s="57"/>
    </row>
    <row r="100" spans="1:14" s="55" customFormat="1">
      <c r="D100" s="56"/>
      <c r="E100" s="57"/>
      <c r="F100" s="57"/>
      <c r="G100" s="57"/>
      <c r="H100" s="57"/>
      <c r="I100" s="57"/>
      <c r="J100" s="57"/>
      <c r="K100" s="57"/>
      <c r="L100" s="57"/>
      <c r="M100" s="57"/>
      <c r="N100" s="57"/>
    </row>
    <row r="101" spans="1:14" s="55" customFormat="1">
      <c r="D101" s="56"/>
      <c r="E101" s="57"/>
      <c r="F101" s="57"/>
      <c r="G101" s="57"/>
      <c r="H101" s="57"/>
      <c r="I101" s="57"/>
      <c r="J101" s="57"/>
      <c r="K101" s="57"/>
      <c r="L101" s="57"/>
      <c r="M101" s="57"/>
      <c r="N101" s="57"/>
    </row>
    <row r="102" spans="1:14" s="55" customFormat="1">
      <c r="D102" s="56"/>
      <c r="E102" s="57"/>
      <c r="F102" s="57"/>
      <c r="G102" s="57"/>
      <c r="H102" s="57"/>
      <c r="I102" s="57"/>
      <c r="J102" s="57"/>
      <c r="K102" s="57"/>
      <c r="L102" s="57"/>
      <c r="M102" s="57"/>
      <c r="N102" s="57"/>
    </row>
    <row r="103" spans="1:14" s="55" customFormat="1">
      <c r="D103" s="56"/>
      <c r="E103" s="57"/>
      <c r="F103" s="57"/>
      <c r="G103" s="57"/>
      <c r="H103" s="57"/>
      <c r="I103" s="57"/>
      <c r="J103" s="57"/>
      <c r="K103" s="57"/>
      <c r="L103" s="57"/>
      <c r="M103" s="57"/>
      <c r="N103" s="57"/>
    </row>
    <row r="104" spans="1:14" s="55" customFormat="1">
      <c r="D104" s="56"/>
      <c r="E104" s="57"/>
      <c r="F104" s="57"/>
      <c r="G104" s="57"/>
      <c r="H104" s="57"/>
      <c r="I104" s="57"/>
      <c r="J104" s="57"/>
      <c r="K104" s="57"/>
      <c r="L104" s="57"/>
      <c r="M104" s="57"/>
      <c r="N104" s="57"/>
    </row>
    <row r="105" spans="1:14" s="55" customFormat="1">
      <c r="D105" s="56"/>
      <c r="E105" s="57"/>
      <c r="F105" s="57"/>
      <c r="G105" s="57"/>
      <c r="H105" s="57"/>
      <c r="I105" s="57"/>
      <c r="J105" s="57"/>
      <c r="K105" s="57"/>
      <c r="L105" s="57"/>
      <c r="M105" s="57"/>
      <c r="N105" s="57"/>
    </row>
    <row r="106" spans="1:14" s="55" customFormat="1">
      <c r="D106" s="56"/>
      <c r="E106" s="57"/>
      <c r="F106" s="57"/>
      <c r="G106" s="57"/>
      <c r="H106" s="57"/>
      <c r="I106" s="57"/>
      <c r="J106" s="57"/>
      <c r="K106" s="57"/>
      <c r="L106" s="57"/>
      <c r="M106" s="57"/>
      <c r="N106" s="57"/>
    </row>
    <row r="107" spans="1:14" s="55" customFormat="1">
      <c r="D107" s="56"/>
      <c r="E107" s="57"/>
      <c r="F107" s="57"/>
      <c r="G107" s="57"/>
      <c r="H107" s="57"/>
      <c r="I107" s="57"/>
      <c r="J107" s="57"/>
      <c r="K107" s="57"/>
      <c r="L107" s="57"/>
      <c r="M107" s="57"/>
      <c r="N107" s="57"/>
    </row>
    <row r="108" spans="1:14" s="55" customFormat="1">
      <c r="D108" s="56"/>
      <c r="E108" s="57"/>
      <c r="F108" s="57"/>
      <c r="G108" s="57"/>
      <c r="H108" s="57"/>
      <c r="I108" s="57"/>
      <c r="J108" s="57"/>
      <c r="K108" s="57"/>
      <c r="L108" s="57"/>
      <c r="M108" s="57"/>
      <c r="N108" s="57"/>
    </row>
    <row r="109" spans="1:14" s="55" customFormat="1">
      <c r="D109" s="56"/>
      <c r="E109" s="57"/>
      <c r="F109" s="57"/>
      <c r="G109" s="57"/>
      <c r="H109" s="57"/>
      <c r="I109" s="57"/>
      <c r="J109" s="57"/>
      <c r="K109" s="57"/>
      <c r="L109" s="57"/>
      <c r="M109" s="57"/>
      <c r="N109" s="57"/>
    </row>
    <row r="110" spans="1:14" s="55" customFormat="1">
      <c r="D110" s="56"/>
      <c r="E110" s="57"/>
      <c r="F110" s="57"/>
      <c r="G110" s="57"/>
      <c r="H110" s="57"/>
      <c r="I110" s="57"/>
      <c r="J110" s="57"/>
      <c r="K110" s="57"/>
      <c r="L110" s="57"/>
      <c r="M110" s="57"/>
      <c r="N110" s="57"/>
    </row>
    <row r="111" spans="1:14" s="55" customFormat="1">
      <c r="D111" s="56"/>
      <c r="E111" s="57"/>
      <c r="F111" s="57"/>
      <c r="G111" s="57"/>
      <c r="H111" s="57"/>
      <c r="I111" s="57"/>
      <c r="J111" s="57"/>
      <c r="K111" s="57"/>
      <c r="L111" s="57"/>
      <c r="M111" s="57"/>
      <c r="N111" s="57"/>
    </row>
    <row r="112" spans="1:14" s="55" customFormat="1">
      <c r="D112" s="56"/>
      <c r="E112" s="57"/>
      <c r="F112" s="57"/>
      <c r="G112" s="57"/>
      <c r="H112" s="57"/>
      <c r="I112" s="57"/>
      <c r="J112" s="57"/>
      <c r="K112" s="57"/>
      <c r="L112" s="57"/>
      <c r="M112" s="57"/>
      <c r="N112" s="57"/>
    </row>
    <row r="113" spans="2:14" s="55" customFormat="1">
      <c r="D113" s="56"/>
      <c r="E113" s="57"/>
      <c r="F113" s="57"/>
      <c r="G113" s="57"/>
      <c r="H113" s="57"/>
      <c r="I113" s="57"/>
      <c r="J113" s="57"/>
      <c r="K113" s="57"/>
      <c r="L113" s="57"/>
      <c r="M113" s="57"/>
      <c r="N113" s="57"/>
    </row>
    <row r="114" spans="2:14" s="55" customFormat="1">
      <c r="B114" s="58"/>
      <c r="D114" s="56"/>
      <c r="E114" s="57"/>
      <c r="F114" s="57"/>
      <c r="G114" s="57"/>
      <c r="H114" s="57"/>
      <c r="I114" s="57"/>
      <c r="J114" s="57"/>
      <c r="K114" s="57"/>
      <c r="L114" s="57"/>
      <c r="M114" s="57"/>
      <c r="N114" s="57"/>
    </row>
    <row r="115" spans="2:14" s="55" customFormat="1">
      <c r="D115" s="56"/>
      <c r="E115" s="57"/>
      <c r="F115" s="57"/>
      <c r="G115" s="57"/>
      <c r="H115" s="57"/>
      <c r="I115" s="57"/>
      <c r="J115" s="57"/>
      <c r="K115" s="57"/>
      <c r="L115" s="57"/>
      <c r="M115" s="57"/>
      <c r="N115" s="57"/>
    </row>
    <row r="116" spans="2:14" s="55" customFormat="1">
      <c r="D116" s="56"/>
      <c r="E116" s="57"/>
      <c r="F116" s="57"/>
      <c r="G116" s="57"/>
      <c r="H116" s="57"/>
      <c r="I116" s="57"/>
      <c r="J116" s="57"/>
      <c r="K116" s="57"/>
      <c r="L116" s="57"/>
      <c r="M116" s="57"/>
      <c r="N116" s="57"/>
    </row>
    <row r="117" spans="2:14" s="55" customFormat="1">
      <c r="D117" s="56"/>
      <c r="E117" s="57"/>
      <c r="F117" s="57"/>
      <c r="G117" s="57"/>
      <c r="H117" s="57"/>
      <c r="I117" s="57"/>
      <c r="J117" s="57"/>
      <c r="K117" s="57"/>
      <c r="L117" s="57"/>
      <c r="M117" s="57"/>
      <c r="N117" s="57"/>
    </row>
    <row r="118" spans="2:14" s="55" customFormat="1">
      <c r="D118" s="56"/>
      <c r="E118" s="57"/>
      <c r="F118" s="57"/>
      <c r="G118" s="57"/>
      <c r="H118" s="57"/>
      <c r="I118" s="57"/>
      <c r="J118" s="57"/>
      <c r="K118" s="57"/>
      <c r="L118" s="57"/>
      <c r="M118" s="57"/>
      <c r="N118" s="57"/>
    </row>
    <row r="119" spans="2:14" s="55" customFormat="1">
      <c r="D119" s="56"/>
      <c r="E119" s="57"/>
      <c r="F119" s="57"/>
      <c r="G119" s="57"/>
      <c r="H119" s="57"/>
      <c r="I119" s="57"/>
      <c r="J119" s="57"/>
      <c r="K119" s="57"/>
      <c r="L119" s="57"/>
      <c r="M119" s="57"/>
      <c r="N119" s="57"/>
    </row>
    <row r="120" spans="2:14" s="55" customFormat="1">
      <c r="D120" s="56"/>
      <c r="E120" s="57"/>
      <c r="F120" s="57"/>
      <c r="G120" s="57"/>
      <c r="H120" s="57"/>
      <c r="I120" s="57"/>
      <c r="J120" s="57"/>
      <c r="K120" s="57"/>
      <c r="L120" s="57"/>
      <c r="M120" s="57"/>
      <c r="N120" s="57"/>
    </row>
    <row r="121" spans="2:14" s="55" customFormat="1">
      <c r="D121" s="56"/>
      <c r="E121" s="57"/>
      <c r="F121" s="57"/>
      <c r="G121" s="57"/>
      <c r="H121" s="57"/>
      <c r="I121" s="57"/>
      <c r="J121" s="57"/>
      <c r="K121" s="57"/>
      <c r="L121" s="57"/>
      <c r="M121" s="57"/>
      <c r="N121" s="57"/>
    </row>
    <row r="122" spans="2:14" s="55" customFormat="1">
      <c r="D122" s="56"/>
      <c r="E122" s="57"/>
      <c r="F122" s="57"/>
      <c r="G122" s="57"/>
      <c r="H122" s="57"/>
      <c r="I122" s="57"/>
      <c r="J122" s="57"/>
      <c r="K122" s="57"/>
      <c r="L122" s="57"/>
      <c r="M122" s="57"/>
      <c r="N122" s="57"/>
    </row>
    <row r="123" spans="2:14" s="55" customFormat="1">
      <c r="D123" s="56"/>
      <c r="E123" s="57"/>
      <c r="F123" s="57"/>
      <c r="G123" s="57"/>
      <c r="H123" s="57"/>
      <c r="I123" s="57"/>
      <c r="J123" s="57"/>
      <c r="K123" s="57"/>
      <c r="L123" s="57"/>
      <c r="M123" s="57"/>
      <c r="N123" s="57"/>
    </row>
    <row r="124" spans="2:14" s="55" customFormat="1">
      <c r="D124" s="56"/>
      <c r="E124" s="57"/>
      <c r="F124" s="57"/>
      <c r="G124" s="57"/>
      <c r="H124" s="57"/>
      <c r="I124" s="57"/>
      <c r="J124" s="57"/>
      <c r="K124" s="57"/>
      <c r="L124" s="57"/>
      <c r="M124" s="57"/>
      <c r="N124" s="57"/>
    </row>
    <row r="125" spans="2:14" s="55" customFormat="1">
      <c r="D125" s="56"/>
      <c r="E125" s="57"/>
      <c r="F125" s="57"/>
      <c r="G125" s="57"/>
      <c r="H125" s="57"/>
      <c r="I125" s="57"/>
      <c r="J125" s="57"/>
      <c r="K125" s="57"/>
      <c r="L125" s="57"/>
      <c r="M125" s="57"/>
      <c r="N125" s="57"/>
    </row>
    <row r="126" spans="2:14" s="55" customFormat="1">
      <c r="D126" s="56"/>
      <c r="E126" s="57"/>
      <c r="F126" s="57"/>
      <c r="G126" s="57"/>
      <c r="H126" s="57"/>
      <c r="I126" s="57"/>
      <c r="J126" s="57"/>
      <c r="K126" s="57"/>
      <c r="L126" s="57"/>
      <c r="M126" s="57"/>
      <c r="N126" s="57"/>
    </row>
    <row r="127" spans="2:14" s="55" customFormat="1">
      <c r="D127" s="56"/>
      <c r="E127" s="57"/>
      <c r="F127" s="57"/>
      <c r="G127" s="57"/>
      <c r="H127" s="57"/>
      <c r="I127" s="57"/>
      <c r="J127" s="57"/>
      <c r="K127" s="57"/>
      <c r="L127" s="57"/>
      <c r="M127" s="57"/>
      <c r="N127" s="57"/>
    </row>
    <row r="128" spans="2:14" s="55" customFormat="1">
      <c r="D128" s="56"/>
      <c r="E128" s="57"/>
      <c r="F128" s="57"/>
      <c r="G128" s="57"/>
      <c r="H128" s="57"/>
      <c r="I128" s="57"/>
      <c r="J128" s="57"/>
      <c r="K128" s="57"/>
      <c r="L128" s="57"/>
      <c r="M128" s="57"/>
      <c r="N128" s="57"/>
    </row>
    <row r="129" spans="2:14" s="55" customFormat="1">
      <c r="D129" s="56"/>
      <c r="E129" s="57"/>
      <c r="F129" s="57"/>
      <c r="G129" s="57"/>
      <c r="H129" s="57"/>
      <c r="I129" s="57"/>
      <c r="J129" s="57"/>
      <c r="K129" s="57"/>
      <c r="L129" s="57"/>
      <c r="M129" s="57"/>
      <c r="N129" s="57"/>
    </row>
    <row r="130" spans="2:14" s="55" customFormat="1">
      <c r="D130" s="56"/>
      <c r="E130" s="57"/>
      <c r="F130" s="57"/>
      <c r="G130" s="57"/>
      <c r="H130" s="57"/>
      <c r="I130" s="57"/>
      <c r="J130" s="57"/>
      <c r="K130" s="57"/>
      <c r="L130" s="57"/>
      <c r="M130" s="57"/>
      <c r="N130" s="57"/>
    </row>
    <row r="131" spans="2:14" s="55" customFormat="1">
      <c r="D131" s="56"/>
      <c r="E131" s="57"/>
      <c r="F131" s="57"/>
      <c r="G131" s="57"/>
      <c r="H131" s="57"/>
      <c r="I131" s="57"/>
      <c r="J131" s="57"/>
      <c r="K131" s="57"/>
      <c r="L131" s="57"/>
      <c r="M131" s="57"/>
      <c r="N131" s="57"/>
    </row>
    <row r="132" spans="2:14" s="55" customFormat="1">
      <c r="B132" s="58"/>
      <c r="D132" s="56"/>
      <c r="E132" s="57"/>
      <c r="F132" s="57"/>
      <c r="G132" s="57"/>
      <c r="H132" s="57"/>
      <c r="I132" s="57"/>
      <c r="J132" s="57"/>
      <c r="K132" s="57"/>
      <c r="L132" s="57"/>
      <c r="M132" s="57"/>
      <c r="N132" s="57"/>
    </row>
    <row r="133" spans="2:14" s="55" customFormat="1">
      <c r="D133" s="56"/>
      <c r="E133" s="57"/>
      <c r="F133" s="57"/>
      <c r="G133" s="57"/>
      <c r="H133" s="57"/>
      <c r="I133" s="57"/>
      <c r="J133" s="57"/>
      <c r="K133" s="57"/>
      <c r="L133" s="57"/>
      <c r="M133" s="57"/>
      <c r="N133" s="57"/>
    </row>
    <row r="134" spans="2:14" s="55" customFormat="1">
      <c r="D134" s="56"/>
      <c r="E134" s="57"/>
      <c r="F134" s="57"/>
      <c r="G134" s="57"/>
      <c r="H134" s="57"/>
      <c r="I134" s="57"/>
      <c r="J134" s="57"/>
      <c r="K134" s="57"/>
      <c r="L134" s="57"/>
      <c r="M134" s="57"/>
      <c r="N134" s="57"/>
    </row>
    <row r="135" spans="2:14" s="55" customFormat="1">
      <c r="D135" s="56"/>
      <c r="E135" s="57"/>
      <c r="F135" s="57"/>
      <c r="G135" s="57"/>
      <c r="H135" s="57"/>
      <c r="I135" s="57"/>
      <c r="J135" s="57"/>
      <c r="K135" s="57"/>
      <c r="L135" s="57"/>
      <c r="M135" s="57"/>
      <c r="N135" s="57"/>
    </row>
    <row r="136" spans="2:14" s="55" customFormat="1">
      <c r="D136" s="56"/>
      <c r="E136" s="57"/>
      <c r="F136" s="57"/>
      <c r="G136" s="57"/>
      <c r="H136" s="57"/>
      <c r="I136" s="57"/>
      <c r="J136" s="57"/>
      <c r="K136" s="57"/>
      <c r="L136" s="57"/>
      <c r="M136" s="57"/>
      <c r="N136" s="57"/>
    </row>
    <row r="137" spans="2:14" s="55" customFormat="1">
      <c r="D137" s="56"/>
      <c r="E137" s="57"/>
      <c r="F137" s="57"/>
      <c r="G137" s="57"/>
      <c r="H137" s="57"/>
      <c r="I137" s="57"/>
      <c r="J137" s="57"/>
      <c r="K137" s="57"/>
      <c r="L137" s="57"/>
      <c r="M137" s="57"/>
      <c r="N137" s="57"/>
    </row>
    <row r="138" spans="2:14" s="55" customFormat="1">
      <c r="D138" s="56"/>
      <c r="E138" s="57"/>
      <c r="F138" s="57"/>
      <c r="G138" s="57"/>
      <c r="H138" s="57"/>
      <c r="I138" s="57"/>
      <c r="J138" s="57"/>
      <c r="K138" s="57"/>
      <c r="L138" s="57"/>
      <c r="M138" s="57"/>
      <c r="N138" s="57"/>
    </row>
    <row r="139" spans="2:14" s="55" customFormat="1">
      <c r="D139" s="56"/>
      <c r="E139" s="57"/>
      <c r="F139" s="57"/>
      <c r="G139" s="57"/>
      <c r="H139" s="57"/>
      <c r="I139" s="57"/>
      <c r="J139" s="57"/>
      <c r="K139" s="57"/>
      <c r="L139" s="57"/>
      <c r="M139" s="57"/>
      <c r="N139" s="57"/>
    </row>
    <row r="140" spans="2:14" s="55" customFormat="1">
      <c r="D140" s="56"/>
      <c r="E140" s="57"/>
      <c r="F140" s="57"/>
      <c r="G140" s="57"/>
      <c r="H140" s="57"/>
      <c r="I140" s="57"/>
      <c r="J140" s="57"/>
      <c r="K140" s="57"/>
      <c r="L140" s="57"/>
      <c r="M140" s="57"/>
      <c r="N140" s="57"/>
    </row>
    <row r="141" spans="2:14" s="55" customFormat="1">
      <c r="D141" s="56"/>
      <c r="E141" s="57"/>
      <c r="F141" s="57"/>
      <c r="G141" s="57"/>
      <c r="H141" s="57"/>
      <c r="I141" s="57"/>
      <c r="J141" s="57"/>
      <c r="K141" s="57"/>
      <c r="L141" s="57"/>
      <c r="M141" s="57"/>
      <c r="N141" s="57"/>
    </row>
    <row r="142" spans="2:14" s="55" customFormat="1">
      <c r="B142" s="58"/>
      <c r="D142" s="56"/>
      <c r="E142" s="57"/>
      <c r="F142" s="57"/>
      <c r="G142" s="57"/>
      <c r="H142" s="57"/>
      <c r="I142" s="57"/>
      <c r="J142" s="57"/>
      <c r="K142" s="57"/>
      <c r="L142" s="57"/>
      <c r="M142" s="57"/>
      <c r="N142" s="57"/>
    </row>
    <row r="143" spans="2:14" s="55" customFormat="1">
      <c r="D143" s="56"/>
      <c r="E143" s="57"/>
      <c r="F143" s="57"/>
      <c r="G143" s="57"/>
      <c r="H143" s="57"/>
      <c r="I143" s="57"/>
      <c r="J143" s="57"/>
      <c r="K143" s="57"/>
      <c r="L143" s="57"/>
      <c r="M143" s="57"/>
      <c r="N143" s="57"/>
    </row>
    <row r="144" spans="2:14" s="55" customFormat="1">
      <c r="D144" s="56"/>
      <c r="E144" s="57"/>
      <c r="F144" s="57"/>
      <c r="G144" s="57"/>
      <c r="H144" s="57"/>
      <c r="I144" s="57"/>
      <c r="J144" s="57"/>
      <c r="K144" s="57"/>
      <c r="L144" s="57"/>
      <c r="M144" s="57"/>
      <c r="N144" s="57"/>
    </row>
    <row r="145" spans="2:14" s="55" customFormat="1">
      <c r="D145" s="56"/>
      <c r="E145" s="57"/>
      <c r="F145" s="57"/>
      <c r="G145" s="57"/>
      <c r="H145" s="57"/>
      <c r="I145" s="57"/>
      <c r="J145" s="57"/>
      <c r="K145" s="57"/>
      <c r="L145" s="57"/>
      <c r="M145" s="57"/>
      <c r="N145" s="57"/>
    </row>
    <row r="146" spans="2:14" s="55" customFormat="1">
      <c r="B146" s="58"/>
      <c r="D146" s="56"/>
      <c r="E146" s="57"/>
      <c r="F146" s="57"/>
      <c r="G146" s="57"/>
      <c r="H146" s="57"/>
      <c r="I146" s="57"/>
      <c r="J146" s="57"/>
      <c r="K146" s="57"/>
      <c r="L146" s="57"/>
      <c r="M146" s="57"/>
      <c r="N146" s="57"/>
    </row>
    <row r="147" spans="2:14" s="55" customFormat="1">
      <c r="D147" s="56"/>
      <c r="E147" s="57"/>
      <c r="F147" s="57"/>
      <c r="G147" s="57"/>
      <c r="H147" s="57"/>
      <c r="I147" s="57"/>
      <c r="J147" s="57"/>
      <c r="K147" s="57"/>
      <c r="L147" s="57"/>
      <c r="M147" s="57"/>
      <c r="N147" s="57"/>
    </row>
    <row r="148" spans="2:14" s="55" customFormat="1">
      <c r="D148" s="56"/>
      <c r="E148" s="57"/>
      <c r="F148" s="57"/>
      <c r="G148" s="57"/>
      <c r="H148" s="57"/>
      <c r="I148" s="57"/>
      <c r="J148" s="57"/>
      <c r="K148" s="57"/>
      <c r="L148" s="57"/>
      <c r="M148" s="57"/>
      <c r="N148" s="57"/>
    </row>
    <row r="149" spans="2:14" s="55" customFormat="1">
      <c r="D149" s="56"/>
      <c r="E149" s="57"/>
      <c r="F149" s="57"/>
      <c r="G149" s="57"/>
      <c r="H149" s="57"/>
      <c r="I149" s="57"/>
      <c r="J149" s="57"/>
      <c r="K149" s="57"/>
      <c r="L149" s="57"/>
      <c r="M149" s="57"/>
      <c r="N149" s="57"/>
    </row>
    <row r="150" spans="2:14" s="55" customFormat="1">
      <c r="D150" s="56"/>
      <c r="E150" s="57"/>
      <c r="F150" s="57"/>
      <c r="G150" s="57"/>
      <c r="H150" s="57"/>
      <c r="I150" s="57"/>
      <c r="J150" s="57"/>
      <c r="K150" s="57"/>
      <c r="L150" s="57"/>
      <c r="M150" s="57"/>
      <c r="N150" s="57"/>
    </row>
    <row r="151" spans="2:14" s="55" customFormat="1">
      <c r="D151" s="56"/>
      <c r="E151" s="57"/>
      <c r="F151" s="57"/>
      <c r="G151" s="57"/>
      <c r="H151" s="57"/>
      <c r="I151" s="57"/>
      <c r="J151" s="57"/>
      <c r="K151" s="57"/>
      <c r="L151" s="57"/>
      <c r="M151" s="57"/>
      <c r="N151" s="57"/>
    </row>
    <row r="152" spans="2:14" s="55" customFormat="1">
      <c r="D152" s="56"/>
      <c r="E152" s="57"/>
      <c r="F152" s="57"/>
      <c r="G152" s="57"/>
      <c r="H152" s="57"/>
      <c r="I152" s="57"/>
      <c r="J152" s="57"/>
      <c r="K152" s="57"/>
      <c r="L152" s="57"/>
      <c r="M152" s="57"/>
      <c r="N152" s="57"/>
    </row>
    <row r="153" spans="2:14" s="55" customFormat="1">
      <c r="B153" s="58"/>
      <c r="D153" s="56"/>
      <c r="E153" s="57"/>
      <c r="F153" s="57"/>
      <c r="G153" s="57"/>
      <c r="H153" s="57"/>
      <c r="I153" s="57"/>
      <c r="J153" s="57"/>
      <c r="K153" s="57"/>
      <c r="L153" s="57"/>
      <c r="M153" s="57"/>
      <c r="N153" s="57"/>
    </row>
    <row r="154" spans="2:14" s="55" customFormat="1">
      <c r="D154" s="56"/>
      <c r="E154" s="57"/>
      <c r="F154" s="57"/>
      <c r="G154" s="57"/>
      <c r="H154" s="57"/>
      <c r="I154" s="57"/>
      <c r="J154" s="57"/>
      <c r="K154" s="57"/>
      <c r="L154" s="57"/>
      <c r="M154" s="57"/>
      <c r="N154" s="57"/>
    </row>
    <row r="155" spans="2:14" s="55" customFormat="1">
      <c r="D155" s="56"/>
      <c r="E155" s="57"/>
      <c r="F155" s="57"/>
      <c r="G155" s="57"/>
      <c r="H155" s="57"/>
      <c r="I155" s="57"/>
      <c r="J155" s="57"/>
      <c r="K155" s="57"/>
      <c r="L155" s="57"/>
      <c r="M155" s="57"/>
      <c r="N155" s="57"/>
    </row>
    <row r="156" spans="2:14" s="55" customFormat="1">
      <c r="D156" s="56"/>
      <c r="E156" s="57"/>
      <c r="F156" s="57"/>
      <c r="G156" s="57"/>
      <c r="H156" s="57"/>
      <c r="I156" s="57"/>
      <c r="J156" s="57"/>
      <c r="K156" s="57"/>
      <c r="L156" s="57"/>
      <c r="M156" s="57"/>
      <c r="N156" s="57"/>
    </row>
    <row r="157" spans="2:14" s="55" customFormat="1">
      <c r="D157" s="56"/>
      <c r="E157" s="57"/>
      <c r="F157" s="57"/>
      <c r="G157" s="57"/>
      <c r="H157" s="57"/>
      <c r="I157" s="57"/>
      <c r="J157" s="57"/>
      <c r="K157" s="57"/>
      <c r="L157" s="57"/>
      <c r="M157" s="57"/>
      <c r="N157" s="57"/>
    </row>
    <row r="158" spans="2:14" s="55" customFormat="1">
      <c r="D158" s="56"/>
      <c r="E158" s="57"/>
      <c r="F158" s="57"/>
      <c r="G158" s="57"/>
      <c r="H158" s="57"/>
      <c r="I158" s="57"/>
      <c r="J158" s="57"/>
      <c r="K158" s="57"/>
      <c r="L158" s="57"/>
      <c r="M158" s="57"/>
      <c r="N158" s="57"/>
    </row>
    <row r="159" spans="2:14" s="55" customFormat="1">
      <c r="D159" s="56"/>
      <c r="E159" s="57"/>
      <c r="F159" s="57"/>
      <c r="G159" s="57"/>
      <c r="H159" s="57"/>
      <c r="I159" s="57"/>
      <c r="J159" s="57"/>
      <c r="K159" s="57"/>
      <c r="L159" s="57"/>
      <c r="M159" s="57"/>
      <c r="N159" s="57"/>
    </row>
    <row r="160" spans="2:14" s="55" customFormat="1">
      <c r="D160" s="56"/>
      <c r="E160" s="57"/>
      <c r="F160" s="57"/>
      <c r="G160" s="57"/>
      <c r="H160" s="57"/>
      <c r="I160" s="57"/>
      <c r="J160" s="57"/>
      <c r="K160" s="57"/>
      <c r="L160" s="57"/>
      <c r="M160" s="57"/>
      <c r="N160" s="57"/>
    </row>
    <row r="161" spans="4:14" s="55" customFormat="1">
      <c r="D161" s="56"/>
      <c r="E161" s="57"/>
      <c r="F161" s="57"/>
      <c r="G161" s="57"/>
      <c r="H161" s="57"/>
      <c r="I161" s="57"/>
      <c r="J161" s="57"/>
      <c r="K161" s="57"/>
      <c r="L161" s="57"/>
      <c r="M161" s="57"/>
      <c r="N161" s="57"/>
    </row>
    <row r="162" spans="4:14" s="55" customFormat="1">
      <c r="D162" s="56"/>
      <c r="E162" s="57"/>
      <c r="F162" s="57"/>
      <c r="G162" s="57"/>
      <c r="H162" s="57"/>
      <c r="I162" s="57"/>
      <c r="J162" s="57"/>
      <c r="K162" s="57"/>
      <c r="L162" s="57"/>
      <c r="M162" s="57"/>
      <c r="N162" s="57"/>
    </row>
    <row r="163" spans="4:14" s="55" customFormat="1">
      <c r="D163" s="56"/>
      <c r="E163" s="57"/>
      <c r="F163" s="57"/>
      <c r="G163" s="57"/>
      <c r="H163" s="57"/>
      <c r="I163" s="57"/>
      <c r="J163" s="57"/>
      <c r="K163" s="57"/>
      <c r="L163" s="57"/>
      <c r="M163" s="57"/>
      <c r="N163" s="57"/>
    </row>
    <row r="164" spans="4:14" s="55" customFormat="1">
      <c r="D164" s="56"/>
      <c r="E164" s="57"/>
      <c r="F164" s="57"/>
      <c r="G164" s="57"/>
      <c r="H164" s="57"/>
      <c r="I164" s="57"/>
      <c r="J164" s="57"/>
      <c r="K164" s="57"/>
      <c r="L164" s="57"/>
      <c r="M164" s="57"/>
      <c r="N164" s="57"/>
    </row>
    <row r="165" spans="4:14" s="55" customFormat="1">
      <c r="D165" s="56"/>
      <c r="E165" s="57"/>
      <c r="F165" s="57"/>
      <c r="G165" s="57"/>
      <c r="H165" s="57"/>
      <c r="I165" s="57"/>
      <c r="J165" s="57"/>
      <c r="K165" s="57"/>
      <c r="L165" s="57"/>
      <c r="M165" s="57"/>
      <c r="N165" s="57"/>
    </row>
    <row r="166" spans="4:14" s="55" customFormat="1">
      <c r="D166" s="56"/>
      <c r="E166" s="57"/>
      <c r="F166" s="57"/>
      <c r="G166" s="57"/>
      <c r="H166" s="57"/>
      <c r="I166" s="57"/>
      <c r="J166" s="57"/>
      <c r="K166" s="57"/>
      <c r="L166" s="57"/>
      <c r="M166" s="57"/>
      <c r="N166" s="57"/>
    </row>
    <row r="167" spans="4:14" s="55" customFormat="1">
      <c r="D167" s="56"/>
      <c r="E167" s="57"/>
      <c r="F167" s="57"/>
      <c r="G167" s="57"/>
      <c r="H167" s="57"/>
      <c r="I167" s="57"/>
      <c r="J167" s="57"/>
      <c r="K167" s="57"/>
      <c r="L167" s="57"/>
      <c r="M167" s="57"/>
      <c r="N167" s="57"/>
    </row>
    <row r="168" spans="4:14" s="55" customFormat="1">
      <c r="D168" s="56"/>
      <c r="E168" s="57"/>
      <c r="F168" s="57"/>
      <c r="G168" s="57"/>
      <c r="H168" s="57"/>
      <c r="I168" s="57"/>
      <c r="J168" s="57"/>
      <c r="K168" s="57"/>
      <c r="L168" s="57"/>
      <c r="M168" s="57"/>
      <c r="N168" s="57"/>
    </row>
    <row r="169" spans="4:14" s="55" customFormat="1">
      <c r="D169" s="56"/>
      <c r="E169" s="57"/>
      <c r="F169" s="57"/>
      <c r="G169" s="57"/>
      <c r="H169" s="57"/>
      <c r="I169" s="57"/>
      <c r="J169" s="57"/>
      <c r="K169" s="57"/>
      <c r="L169" s="57"/>
      <c r="M169" s="57"/>
      <c r="N169" s="57"/>
    </row>
    <row r="170" spans="4:14" s="55" customFormat="1">
      <c r="D170" s="56"/>
      <c r="E170" s="57"/>
      <c r="F170" s="57"/>
      <c r="G170" s="57"/>
      <c r="H170" s="57"/>
      <c r="I170" s="57"/>
      <c r="J170" s="57"/>
      <c r="K170" s="57"/>
      <c r="L170" s="57"/>
      <c r="M170" s="57"/>
      <c r="N170" s="57"/>
    </row>
    <row r="171" spans="4:14">
      <c r="D171" s="4">
        <f>+'paklausa ir pasiula'!C74</f>
        <v>41919</v>
      </c>
    </row>
  </sheetData>
  <phoneticPr fontId="16"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L78"/>
  <sheetViews>
    <sheetView workbookViewId="0">
      <selection activeCell="C4" sqref="C4:E75"/>
    </sheetView>
  </sheetViews>
  <sheetFormatPr defaultRowHeight="15"/>
  <cols>
    <col min="1" max="1" width="20.140625" bestFit="1" customWidth="1"/>
    <col min="2" max="2" width="41.42578125" bestFit="1" customWidth="1"/>
    <col min="3" max="3" width="11" customWidth="1"/>
    <col min="4" max="4" width="17.28515625" customWidth="1"/>
    <col min="5" max="5" width="14.42578125" customWidth="1"/>
    <col min="6" max="6" width="11.85546875" customWidth="1"/>
    <col min="8" max="11" width="14" style="40" customWidth="1"/>
    <col min="12" max="12" width="10" customWidth="1"/>
  </cols>
  <sheetData>
    <row r="1" spans="1:12">
      <c r="A1" t="s">
        <v>88</v>
      </c>
      <c r="B1">
        <f>+'scenarijų aprašai'!E4</f>
        <v>1</v>
      </c>
    </row>
    <row r="3" spans="1:12" ht="75">
      <c r="A3" s="1" t="s">
        <v>80</v>
      </c>
      <c r="B3" s="1" t="s">
        <v>0</v>
      </c>
      <c r="C3" s="82" t="s">
        <v>280</v>
      </c>
      <c r="D3" s="82" t="s">
        <v>277</v>
      </c>
      <c r="E3" s="82" t="s">
        <v>278</v>
      </c>
      <c r="F3" s="40" t="s">
        <v>174</v>
      </c>
      <c r="H3" s="82" t="s">
        <v>277</v>
      </c>
      <c r="I3" s="82" t="s">
        <v>278</v>
      </c>
      <c r="J3" s="82" t="s">
        <v>279</v>
      </c>
      <c r="K3" s="82" t="s">
        <v>280</v>
      </c>
      <c r="L3" s="40"/>
    </row>
    <row r="4" spans="1:12">
      <c r="A4" t="s">
        <v>75</v>
      </c>
      <c r="B4" t="s">
        <v>37</v>
      </c>
      <c r="C4" s="9">
        <f>+K4</f>
        <v>1</v>
      </c>
      <c r="D4" s="9">
        <f>+H4</f>
        <v>1.2339107</v>
      </c>
      <c r="E4" s="9">
        <f>+J4</f>
        <v>1.43779007299828</v>
      </c>
      <c r="F4" s="9">
        <f>+IF($B$1=1,C4,IF($B$1=2,D4,E4))</f>
        <v>1</v>
      </c>
      <c r="H4" s="9">
        <v>1.2339107</v>
      </c>
      <c r="I4" s="9">
        <v>1.43779007299828</v>
      </c>
      <c r="J4" s="9">
        <f>+IF(I4&gt;1.5,1.5,I4)</f>
        <v>1.43779007299828</v>
      </c>
      <c r="K4">
        <v>1</v>
      </c>
      <c r="L4" s="72"/>
    </row>
    <row r="5" spans="1:12">
      <c r="A5" t="s">
        <v>75</v>
      </c>
      <c r="B5" t="s">
        <v>11</v>
      </c>
      <c r="C5" s="9">
        <f t="shared" ref="C5:C68" si="0">+K5</f>
        <v>1</v>
      </c>
      <c r="D5" s="9">
        <f t="shared" ref="D5:D68" si="1">+H5</f>
        <v>1.0833333000000001</v>
      </c>
      <c r="E5" s="9">
        <f t="shared" ref="E5:E68" si="2">+J5</f>
        <v>1.09449227867495</v>
      </c>
      <c r="F5" s="9">
        <f t="shared" ref="F5:F68" si="3">+IF($B$1=1,C5,IF($B$1=2,D5,E5))</f>
        <v>1</v>
      </c>
      <c r="H5" s="9">
        <v>1.0833333000000001</v>
      </c>
      <c r="I5" s="9">
        <v>1.09449227867495</v>
      </c>
      <c r="J5" s="9">
        <f t="shared" ref="J5:J68" si="4">+IF(I5&gt;1.5,1.5,I5)</f>
        <v>1.09449227867495</v>
      </c>
      <c r="K5">
        <v>1</v>
      </c>
      <c r="L5" s="72"/>
    </row>
    <row r="6" spans="1:12">
      <c r="A6" t="s">
        <v>75</v>
      </c>
      <c r="B6" t="s">
        <v>25</v>
      </c>
      <c r="C6" s="9">
        <f t="shared" si="0"/>
        <v>1</v>
      </c>
      <c r="D6" s="9">
        <f t="shared" si="1"/>
        <v>1.0210243999999999</v>
      </c>
      <c r="E6" s="9">
        <f t="shared" si="2"/>
        <v>1.14653483223019</v>
      </c>
      <c r="F6" s="9">
        <f t="shared" si="3"/>
        <v>1</v>
      </c>
      <c r="H6" s="9">
        <v>1.0210243999999999</v>
      </c>
      <c r="I6" s="9">
        <v>1.14653483223019</v>
      </c>
      <c r="J6" s="9">
        <f t="shared" si="4"/>
        <v>1.14653483223019</v>
      </c>
      <c r="K6">
        <v>1</v>
      </c>
      <c r="L6" s="72"/>
    </row>
    <row r="7" spans="1:12">
      <c r="A7" t="s">
        <v>75</v>
      </c>
      <c r="B7" t="s">
        <v>13</v>
      </c>
      <c r="C7" s="9">
        <f t="shared" si="0"/>
        <v>1</v>
      </c>
      <c r="D7" s="9">
        <f t="shared" si="1"/>
        <v>1.1192257999999999</v>
      </c>
      <c r="E7" s="9">
        <f t="shared" si="2"/>
        <v>1.28697353581982</v>
      </c>
      <c r="F7" s="9">
        <f t="shared" si="3"/>
        <v>1</v>
      </c>
      <c r="H7" s="9">
        <v>1.1192257999999999</v>
      </c>
      <c r="I7" s="9">
        <v>1.28697353581982</v>
      </c>
      <c r="J7" s="9">
        <f t="shared" si="4"/>
        <v>1.28697353581982</v>
      </c>
      <c r="K7">
        <v>1</v>
      </c>
      <c r="L7" s="72"/>
    </row>
    <row r="8" spans="1:12">
      <c r="A8" t="s">
        <v>75</v>
      </c>
      <c r="B8" t="s">
        <v>33</v>
      </c>
      <c r="C8" s="9">
        <f t="shared" si="0"/>
        <v>1</v>
      </c>
      <c r="D8" s="9">
        <f t="shared" si="1"/>
        <v>1.032</v>
      </c>
      <c r="E8" s="9">
        <f t="shared" si="2"/>
        <v>1.3936066831710501</v>
      </c>
      <c r="F8" s="9">
        <f t="shared" si="3"/>
        <v>1</v>
      </c>
      <c r="H8" s="9">
        <v>1.032</v>
      </c>
      <c r="I8" s="9">
        <v>1.3936066831710501</v>
      </c>
      <c r="J8" s="9">
        <f t="shared" si="4"/>
        <v>1.3936066831710501</v>
      </c>
      <c r="K8">
        <v>1</v>
      </c>
      <c r="L8" s="72"/>
    </row>
    <row r="9" spans="1:12">
      <c r="A9" t="s">
        <v>75</v>
      </c>
      <c r="B9" t="s">
        <v>58</v>
      </c>
      <c r="C9" s="9">
        <f t="shared" si="0"/>
        <v>1</v>
      </c>
      <c r="D9" s="9">
        <f t="shared" si="1"/>
        <v>1.3223024000000001</v>
      </c>
      <c r="E9" s="9">
        <f t="shared" si="2"/>
        <v>1.44401305394922</v>
      </c>
      <c r="F9" s="9">
        <f t="shared" si="3"/>
        <v>1</v>
      </c>
      <c r="H9" s="9">
        <v>1.3223024000000001</v>
      </c>
      <c r="I9" s="9">
        <v>1.44401305394922</v>
      </c>
      <c r="J9" s="9">
        <f t="shared" si="4"/>
        <v>1.44401305394922</v>
      </c>
      <c r="K9">
        <v>1</v>
      </c>
      <c r="L9" s="72"/>
    </row>
    <row r="10" spans="1:12">
      <c r="A10" t="s">
        <v>75</v>
      </c>
      <c r="B10" t="s">
        <v>14</v>
      </c>
      <c r="C10" s="9">
        <f t="shared" si="0"/>
        <v>1</v>
      </c>
      <c r="D10" s="9">
        <f t="shared" si="1"/>
        <v>1.1585155</v>
      </c>
      <c r="E10" s="9">
        <f t="shared" si="2"/>
        <v>1.2977101300896701</v>
      </c>
      <c r="F10" s="9">
        <f t="shared" si="3"/>
        <v>1</v>
      </c>
      <c r="H10" s="9">
        <v>1.1585155</v>
      </c>
      <c r="I10" s="9">
        <v>1.2977101300896701</v>
      </c>
      <c r="J10" s="9">
        <f t="shared" si="4"/>
        <v>1.2977101300896701</v>
      </c>
      <c r="K10">
        <v>1</v>
      </c>
      <c r="L10" s="72"/>
    </row>
    <row r="11" spans="1:12">
      <c r="A11" t="s">
        <v>75</v>
      </c>
      <c r="B11" t="s">
        <v>5</v>
      </c>
      <c r="C11" s="9">
        <f t="shared" si="0"/>
        <v>1</v>
      </c>
      <c r="D11" s="9">
        <f t="shared" si="1"/>
        <v>0.95745760000000002</v>
      </c>
      <c r="E11" s="9">
        <f t="shared" si="2"/>
        <v>1.0867104906976099</v>
      </c>
      <c r="F11" s="9">
        <f t="shared" si="3"/>
        <v>1</v>
      </c>
      <c r="H11" s="9">
        <v>0.95745760000000002</v>
      </c>
      <c r="I11" s="9">
        <v>1.0867104906976099</v>
      </c>
      <c r="J11" s="9">
        <f t="shared" si="4"/>
        <v>1.0867104906976099</v>
      </c>
      <c r="K11">
        <v>1</v>
      </c>
      <c r="L11" s="72"/>
    </row>
    <row r="12" spans="1:12">
      <c r="A12" t="s">
        <v>75</v>
      </c>
      <c r="B12" t="s">
        <v>30</v>
      </c>
      <c r="C12" s="9">
        <f t="shared" si="0"/>
        <v>1</v>
      </c>
      <c r="D12" s="9">
        <f t="shared" si="1"/>
        <v>0.92909090000000005</v>
      </c>
      <c r="E12" s="9">
        <f t="shared" si="2"/>
        <v>1.0977998014807</v>
      </c>
      <c r="F12" s="9">
        <f t="shared" si="3"/>
        <v>1</v>
      </c>
      <c r="H12" s="9">
        <v>0.92909090000000005</v>
      </c>
      <c r="I12" s="9">
        <v>1.0977998014807</v>
      </c>
      <c r="J12" s="9">
        <f t="shared" si="4"/>
        <v>1.0977998014807</v>
      </c>
      <c r="K12">
        <v>1</v>
      </c>
      <c r="L12" s="72"/>
    </row>
    <row r="13" spans="1:12">
      <c r="A13" t="s">
        <v>75</v>
      </c>
      <c r="B13" t="s">
        <v>19</v>
      </c>
      <c r="C13" s="9">
        <f t="shared" si="0"/>
        <v>1</v>
      </c>
      <c r="D13" s="9">
        <f t="shared" si="1"/>
        <v>1.0173611</v>
      </c>
      <c r="E13" s="9">
        <f t="shared" si="2"/>
        <v>1.13012738882927</v>
      </c>
      <c r="F13" s="9">
        <f t="shared" si="3"/>
        <v>1</v>
      </c>
      <c r="H13" s="9">
        <v>1.0173611</v>
      </c>
      <c r="I13" s="9">
        <v>1.13012738882927</v>
      </c>
      <c r="J13" s="9">
        <f t="shared" si="4"/>
        <v>1.13012738882927</v>
      </c>
      <c r="K13">
        <v>1</v>
      </c>
      <c r="L13" s="72"/>
    </row>
    <row r="14" spans="1:12">
      <c r="A14" t="s">
        <v>75</v>
      </c>
      <c r="B14" t="s">
        <v>20</v>
      </c>
      <c r="C14" s="9">
        <f t="shared" si="0"/>
        <v>1</v>
      </c>
      <c r="D14" s="9">
        <f t="shared" si="1"/>
        <v>0.98680000000000001</v>
      </c>
      <c r="E14" s="9">
        <f t="shared" si="2"/>
        <v>1.26366979625764</v>
      </c>
      <c r="F14" s="9">
        <f t="shared" si="3"/>
        <v>1</v>
      </c>
      <c r="H14" s="9">
        <v>0.98680000000000001</v>
      </c>
      <c r="I14" s="9">
        <v>1.26366979625764</v>
      </c>
      <c r="J14" s="9">
        <f t="shared" si="4"/>
        <v>1.26366979625764</v>
      </c>
      <c r="K14">
        <v>1</v>
      </c>
      <c r="L14" s="72"/>
    </row>
    <row r="15" spans="1:12">
      <c r="A15" t="s">
        <v>75</v>
      </c>
      <c r="B15" s="51" t="s">
        <v>64</v>
      </c>
      <c r="C15" s="9">
        <f t="shared" si="0"/>
        <v>1</v>
      </c>
      <c r="D15" s="9">
        <f t="shared" si="1"/>
        <v>1</v>
      </c>
      <c r="E15" s="9">
        <f t="shared" si="2"/>
        <v>1.2996194756350301</v>
      </c>
      <c r="F15" s="9">
        <f t="shared" si="3"/>
        <v>1</v>
      </c>
      <c r="H15" s="9">
        <v>1</v>
      </c>
      <c r="I15" s="9">
        <v>1.2996194756350301</v>
      </c>
      <c r="J15" s="9">
        <f t="shared" si="4"/>
        <v>1.2996194756350301</v>
      </c>
      <c r="K15">
        <v>1</v>
      </c>
      <c r="L15" s="72"/>
    </row>
    <row r="16" spans="1:12">
      <c r="A16" t="s">
        <v>75</v>
      </c>
      <c r="B16" s="51" t="s">
        <v>71</v>
      </c>
      <c r="C16" s="9">
        <f t="shared" si="0"/>
        <v>1</v>
      </c>
      <c r="D16" s="9">
        <f t="shared" si="1"/>
        <v>1.1644444</v>
      </c>
      <c r="E16" s="9">
        <f t="shared" si="2"/>
        <v>1.2669470686711599</v>
      </c>
      <c r="F16" s="9">
        <f t="shared" si="3"/>
        <v>1</v>
      </c>
      <c r="H16" s="9">
        <v>1.1644444</v>
      </c>
      <c r="I16" s="9">
        <v>1.2669470686711599</v>
      </c>
      <c r="J16" s="9">
        <f t="shared" si="4"/>
        <v>1.2669470686711599</v>
      </c>
      <c r="K16">
        <v>1</v>
      </c>
      <c r="L16" s="72"/>
    </row>
    <row r="17" spans="1:12">
      <c r="A17" t="s">
        <v>75</v>
      </c>
      <c r="B17" s="51" t="s">
        <v>50</v>
      </c>
      <c r="C17" s="9">
        <f t="shared" si="0"/>
        <v>1</v>
      </c>
      <c r="D17" s="9">
        <f t="shared" si="1"/>
        <v>1.07125</v>
      </c>
      <c r="E17" s="9">
        <f t="shared" si="2"/>
        <v>1.33441379464903</v>
      </c>
      <c r="F17" s="9">
        <f t="shared" si="3"/>
        <v>1</v>
      </c>
      <c r="H17" s="9">
        <v>1.07125</v>
      </c>
      <c r="I17" s="9">
        <v>1.33441379464903</v>
      </c>
      <c r="J17" s="9">
        <f t="shared" si="4"/>
        <v>1.33441379464903</v>
      </c>
      <c r="K17">
        <v>1</v>
      </c>
      <c r="L17" s="72"/>
    </row>
    <row r="18" spans="1:12">
      <c r="A18" t="s">
        <v>75</v>
      </c>
      <c r="B18" s="51" t="s">
        <v>7</v>
      </c>
      <c r="C18" s="9">
        <f t="shared" si="0"/>
        <v>1</v>
      </c>
      <c r="D18" s="9">
        <f t="shared" si="1"/>
        <v>1.105</v>
      </c>
      <c r="E18" s="9">
        <f t="shared" si="2"/>
        <v>1.1669610089984099</v>
      </c>
      <c r="F18" s="9">
        <f t="shared" si="3"/>
        <v>1</v>
      </c>
      <c r="H18" s="9">
        <v>1.105</v>
      </c>
      <c r="I18" s="9">
        <v>1.1669610089984099</v>
      </c>
      <c r="J18" s="9">
        <f t="shared" si="4"/>
        <v>1.1669610089984099</v>
      </c>
      <c r="K18">
        <v>1</v>
      </c>
      <c r="L18" s="72"/>
    </row>
    <row r="19" spans="1:12">
      <c r="A19" t="s">
        <v>75</v>
      </c>
      <c r="B19" s="51" t="s">
        <v>8</v>
      </c>
      <c r="C19" s="9">
        <f t="shared" si="0"/>
        <v>1</v>
      </c>
      <c r="D19" s="9">
        <f t="shared" si="1"/>
        <v>1.1109954</v>
      </c>
      <c r="E19" s="9">
        <f t="shared" si="2"/>
        <v>1.3318662447462299</v>
      </c>
      <c r="F19" s="9">
        <f t="shared" si="3"/>
        <v>1</v>
      </c>
      <c r="H19" s="9">
        <v>1.1109954</v>
      </c>
      <c r="I19" s="9">
        <v>1.3318662447462299</v>
      </c>
      <c r="J19" s="9">
        <f t="shared" si="4"/>
        <v>1.3318662447462299</v>
      </c>
      <c r="K19">
        <v>1</v>
      </c>
      <c r="L19" s="72"/>
    </row>
    <row r="20" spans="1:12">
      <c r="A20" t="s">
        <v>75</v>
      </c>
      <c r="B20" s="51" t="s">
        <v>72</v>
      </c>
      <c r="C20" s="9">
        <f t="shared" si="0"/>
        <v>1</v>
      </c>
      <c r="D20" s="9">
        <f t="shared" si="1"/>
        <v>1</v>
      </c>
      <c r="E20" s="9">
        <f t="shared" si="2"/>
        <v>1</v>
      </c>
      <c r="F20" s="9">
        <f t="shared" si="3"/>
        <v>1</v>
      </c>
      <c r="H20" s="78">
        <f>+$K$78</f>
        <v>1</v>
      </c>
      <c r="I20" s="78">
        <f>+$H$78</f>
        <v>1</v>
      </c>
      <c r="J20" s="9">
        <f t="shared" si="4"/>
        <v>1</v>
      </c>
      <c r="K20">
        <v>1</v>
      </c>
      <c r="L20" s="72"/>
    </row>
    <row r="21" spans="1:12">
      <c r="A21" t="s">
        <v>75</v>
      </c>
      <c r="B21" s="51" t="s">
        <v>53</v>
      </c>
      <c r="C21" s="9">
        <f t="shared" si="0"/>
        <v>1</v>
      </c>
      <c r="D21" s="9">
        <f t="shared" si="1"/>
        <v>1.0542857000000001</v>
      </c>
      <c r="E21" s="9">
        <f t="shared" si="2"/>
        <v>1.47089639737524</v>
      </c>
      <c r="F21" s="9">
        <f t="shared" si="3"/>
        <v>1</v>
      </c>
      <c r="H21" s="9">
        <v>1.0542857000000001</v>
      </c>
      <c r="I21" s="9">
        <v>1.47089639737524</v>
      </c>
      <c r="J21" s="9">
        <f t="shared" si="4"/>
        <v>1.47089639737524</v>
      </c>
      <c r="K21">
        <v>1</v>
      </c>
      <c r="L21" s="72"/>
    </row>
    <row r="22" spans="1:12">
      <c r="A22" t="s">
        <v>75</v>
      </c>
      <c r="B22" s="51" t="s">
        <v>49</v>
      </c>
      <c r="C22" s="9">
        <f t="shared" si="0"/>
        <v>1</v>
      </c>
      <c r="D22" s="9">
        <f t="shared" si="1"/>
        <v>1.375</v>
      </c>
      <c r="E22" s="9">
        <f t="shared" si="2"/>
        <v>1.5</v>
      </c>
      <c r="F22" s="9">
        <f t="shared" si="3"/>
        <v>1</v>
      </c>
      <c r="H22" s="9">
        <v>1.375</v>
      </c>
      <c r="I22" s="57">
        <v>1.55</v>
      </c>
      <c r="J22" s="9">
        <f t="shared" si="4"/>
        <v>1.5</v>
      </c>
      <c r="K22">
        <v>1</v>
      </c>
      <c r="L22" s="72"/>
    </row>
    <row r="23" spans="1:12">
      <c r="A23" t="s">
        <v>75</v>
      </c>
      <c r="B23" s="51" t="s">
        <v>43</v>
      </c>
      <c r="C23" s="9">
        <f t="shared" si="0"/>
        <v>1</v>
      </c>
      <c r="D23" s="9">
        <f t="shared" si="1"/>
        <v>1.2427632</v>
      </c>
      <c r="E23" s="9">
        <f t="shared" si="2"/>
        <v>1.3446032406223001</v>
      </c>
      <c r="F23" s="9">
        <f t="shared" si="3"/>
        <v>1</v>
      </c>
      <c r="H23" s="9">
        <v>1.2427632</v>
      </c>
      <c r="I23" s="9">
        <v>1.3446032406223001</v>
      </c>
      <c r="J23" s="9">
        <f t="shared" si="4"/>
        <v>1.3446032406223001</v>
      </c>
      <c r="K23">
        <v>1</v>
      </c>
      <c r="L23" s="72"/>
    </row>
    <row r="24" spans="1:12">
      <c r="A24" t="s">
        <v>75</v>
      </c>
      <c r="B24" s="51" t="s">
        <v>36</v>
      </c>
      <c r="C24" s="9">
        <f t="shared" si="0"/>
        <v>1</v>
      </c>
      <c r="D24" s="9">
        <f t="shared" si="1"/>
        <v>1.1252857000000001</v>
      </c>
      <c r="E24" s="9">
        <f t="shared" si="2"/>
        <v>1.24075754665222</v>
      </c>
      <c r="F24" s="9">
        <f t="shared" si="3"/>
        <v>1</v>
      </c>
      <c r="H24" s="9">
        <v>1.1252857000000001</v>
      </c>
      <c r="I24" s="9">
        <v>1.24075754665222</v>
      </c>
      <c r="J24" s="9">
        <f t="shared" si="4"/>
        <v>1.24075754665222</v>
      </c>
      <c r="K24">
        <v>1</v>
      </c>
      <c r="L24" s="72"/>
    </row>
    <row r="25" spans="1:12">
      <c r="A25" t="s">
        <v>75</v>
      </c>
      <c r="B25" s="51" t="s">
        <v>24</v>
      </c>
      <c r="C25" s="9">
        <f t="shared" si="0"/>
        <v>1</v>
      </c>
      <c r="D25" s="9">
        <f t="shared" si="1"/>
        <v>1.2085714000000001</v>
      </c>
      <c r="E25" s="9">
        <f t="shared" si="2"/>
        <v>1.38375535534099</v>
      </c>
      <c r="F25" s="9">
        <f t="shared" si="3"/>
        <v>1</v>
      </c>
      <c r="H25" s="9">
        <v>1.2085714000000001</v>
      </c>
      <c r="I25" s="9">
        <v>1.38375535534099</v>
      </c>
      <c r="J25" s="9">
        <f t="shared" si="4"/>
        <v>1.38375535534099</v>
      </c>
      <c r="K25">
        <v>1</v>
      </c>
      <c r="L25" s="72"/>
    </row>
    <row r="26" spans="1:12">
      <c r="A26" t="s">
        <v>75</v>
      </c>
      <c r="B26" t="s">
        <v>10</v>
      </c>
      <c r="C26" s="9">
        <f t="shared" si="0"/>
        <v>1</v>
      </c>
      <c r="D26" s="9">
        <f t="shared" si="1"/>
        <v>1.0621259999999999</v>
      </c>
      <c r="E26" s="9">
        <f t="shared" si="2"/>
        <v>1.15368923718589</v>
      </c>
      <c r="F26" s="9">
        <f t="shared" si="3"/>
        <v>1</v>
      </c>
      <c r="H26" s="9">
        <v>1.0621259999999999</v>
      </c>
      <c r="I26" s="9">
        <v>1.15368923718589</v>
      </c>
      <c r="J26" s="9">
        <f t="shared" si="4"/>
        <v>1.15368923718589</v>
      </c>
      <c r="K26">
        <v>1</v>
      </c>
      <c r="L26" s="72"/>
    </row>
    <row r="27" spans="1:12">
      <c r="A27" t="s">
        <v>75</v>
      </c>
      <c r="B27" t="s">
        <v>12</v>
      </c>
      <c r="C27" s="9">
        <f t="shared" si="0"/>
        <v>1</v>
      </c>
      <c r="D27" s="9">
        <f t="shared" si="1"/>
        <v>1.0552162</v>
      </c>
      <c r="E27" s="9">
        <f t="shared" si="2"/>
        <v>1.2739757310378701</v>
      </c>
      <c r="F27" s="9">
        <f t="shared" si="3"/>
        <v>1</v>
      </c>
      <c r="H27" s="9">
        <v>1.0552162</v>
      </c>
      <c r="I27" s="9">
        <v>1.2739757310378701</v>
      </c>
      <c r="J27" s="9">
        <f t="shared" si="4"/>
        <v>1.2739757310378701</v>
      </c>
      <c r="K27">
        <v>1</v>
      </c>
      <c r="L27" s="72"/>
    </row>
    <row r="28" spans="1:12">
      <c r="A28" t="s">
        <v>75</v>
      </c>
      <c r="B28" t="s">
        <v>47</v>
      </c>
      <c r="C28" s="9">
        <f t="shared" si="0"/>
        <v>1</v>
      </c>
      <c r="D28" s="9">
        <f t="shared" si="1"/>
        <v>1.1072549</v>
      </c>
      <c r="E28" s="9">
        <f t="shared" si="2"/>
        <v>1.2274146713857099</v>
      </c>
      <c r="F28" s="9">
        <f t="shared" si="3"/>
        <v>1</v>
      </c>
      <c r="H28" s="9">
        <v>1.1072549</v>
      </c>
      <c r="I28" s="9">
        <v>1.2274146713857099</v>
      </c>
      <c r="J28" s="9">
        <f t="shared" si="4"/>
        <v>1.2274146713857099</v>
      </c>
      <c r="K28">
        <v>1</v>
      </c>
      <c r="L28" s="72"/>
    </row>
    <row r="29" spans="1:12">
      <c r="A29" t="s">
        <v>75</v>
      </c>
      <c r="B29" t="s">
        <v>39</v>
      </c>
      <c r="C29" s="9">
        <f t="shared" si="0"/>
        <v>1</v>
      </c>
      <c r="D29" s="9">
        <f t="shared" si="1"/>
        <v>1.1055356999999999</v>
      </c>
      <c r="E29" s="9">
        <f t="shared" si="2"/>
        <v>1.34277804441353</v>
      </c>
      <c r="F29" s="9">
        <f t="shared" si="3"/>
        <v>1</v>
      </c>
      <c r="H29" s="9">
        <v>1.1055356999999999</v>
      </c>
      <c r="I29" s="9">
        <v>1.34277804441353</v>
      </c>
      <c r="J29" s="9">
        <f t="shared" si="4"/>
        <v>1.34277804441353</v>
      </c>
      <c r="K29">
        <v>1</v>
      </c>
      <c r="L29" s="72"/>
    </row>
    <row r="30" spans="1:12">
      <c r="A30" t="s">
        <v>75</v>
      </c>
      <c r="B30" t="s">
        <v>38</v>
      </c>
      <c r="C30" s="9">
        <f t="shared" si="0"/>
        <v>1</v>
      </c>
      <c r="D30" s="9">
        <f t="shared" si="1"/>
        <v>1.1449672</v>
      </c>
      <c r="E30" s="9">
        <f t="shared" si="2"/>
        <v>1.30548360957276</v>
      </c>
      <c r="F30" s="9">
        <f t="shared" si="3"/>
        <v>1</v>
      </c>
      <c r="H30" s="9">
        <v>1.1449672</v>
      </c>
      <c r="I30" s="9">
        <v>1.30548360957276</v>
      </c>
      <c r="J30" s="9">
        <f t="shared" si="4"/>
        <v>1.30548360957276</v>
      </c>
      <c r="K30">
        <v>1</v>
      </c>
      <c r="L30" s="72"/>
    </row>
    <row r="31" spans="1:12">
      <c r="A31" t="s">
        <v>75</v>
      </c>
      <c r="B31" t="s">
        <v>9</v>
      </c>
      <c r="C31" s="9">
        <f t="shared" si="0"/>
        <v>1</v>
      </c>
      <c r="D31" s="9">
        <f t="shared" si="1"/>
        <v>1.0496584</v>
      </c>
      <c r="E31" s="9">
        <f t="shared" si="2"/>
        <v>1.15559481208571</v>
      </c>
      <c r="F31" s="9">
        <f t="shared" si="3"/>
        <v>1</v>
      </c>
      <c r="H31" s="9">
        <v>1.0496584</v>
      </c>
      <c r="I31" s="9">
        <v>1.15559481208571</v>
      </c>
      <c r="J31" s="9">
        <f t="shared" si="4"/>
        <v>1.15559481208571</v>
      </c>
      <c r="K31">
        <v>1</v>
      </c>
      <c r="L31" s="72"/>
    </row>
    <row r="32" spans="1:12">
      <c r="A32" t="s">
        <v>75</v>
      </c>
      <c r="B32" t="s">
        <v>66</v>
      </c>
      <c r="C32" s="9">
        <f t="shared" si="0"/>
        <v>1</v>
      </c>
      <c r="D32" s="9">
        <f t="shared" si="1"/>
        <v>1.1630434999999999</v>
      </c>
      <c r="E32" s="9">
        <f t="shared" si="2"/>
        <v>1.3867793661477199</v>
      </c>
      <c r="F32" s="9">
        <f t="shared" si="3"/>
        <v>1</v>
      </c>
      <c r="H32" s="9">
        <v>1.1630434999999999</v>
      </c>
      <c r="I32" s="9">
        <v>1.3867793661477199</v>
      </c>
      <c r="J32" s="9">
        <f t="shared" si="4"/>
        <v>1.3867793661477199</v>
      </c>
      <c r="K32">
        <v>1</v>
      </c>
      <c r="L32" s="72"/>
    </row>
    <row r="33" spans="1:12">
      <c r="A33" t="s">
        <v>75</v>
      </c>
      <c r="B33" t="s">
        <v>23</v>
      </c>
      <c r="C33" s="9">
        <f t="shared" si="0"/>
        <v>1</v>
      </c>
      <c r="D33" s="9">
        <f t="shared" si="1"/>
        <v>1.1763948</v>
      </c>
      <c r="E33" s="9">
        <f t="shared" si="2"/>
        <v>1.3360823833158799</v>
      </c>
      <c r="F33" s="9">
        <f t="shared" si="3"/>
        <v>1</v>
      </c>
      <c r="H33" s="9">
        <v>1.1763948</v>
      </c>
      <c r="I33" s="9">
        <v>1.3360823833158799</v>
      </c>
      <c r="J33" s="9">
        <f t="shared" si="4"/>
        <v>1.3360823833158799</v>
      </c>
      <c r="K33">
        <v>1</v>
      </c>
      <c r="L33" s="72"/>
    </row>
    <row r="34" spans="1:12">
      <c r="A34" t="s">
        <v>75</v>
      </c>
      <c r="B34" t="s">
        <v>4</v>
      </c>
      <c r="C34" s="9">
        <f t="shared" si="0"/>
        <v>1</v>
      </c>
      <c r="D34" s="9">
        <f t="shared" si="1"/>
        <v>1.1340741000000001</v>
      </c>
      <c r="E34" s="9">
        <f t="shared" si="2"/>
        <v>1.2494357463277601</v>
      </c>
      <c r="F34" s="9">
        <f t="shared" si="3"/>
        <v>1</v>
      </c>
      <c r="H34" s="9">
        <v>1.1340741000000001</v>
      </c>
      <c r="I34" s="9">
        <v>1.2494357463277601</v>
      </c>
      <c r="J34" s="9">
        <f t="shared" si="4"/>
        <v>1.2494357463277601</v>
      </c>
      <c r="K34">
        <v>1</v>
      </c>
      <c r="L34" s="72"/>
    </row>
    <row r="35" spans="1:12">
      <c r="A35" t="s">
        <v>75</v>
      </c>
      <c r="B35" t="s">
        <v>28</v>
      </c>
      <c r="C35" s="9">
        <f t="shared" si="0"/>
        <v>1</v>
      </c>
      <c r="D35" s="9">
        <f t="shared" si="1"/>
        <v>1.2742055999999999</v>
      </c>
      <c r="E35" s="9">
        <f t="shared" si="2"/>
        <v>1.4361525826592201</v>
      </c>
      <c r="F35" s="9">
        <f t="shared" si="3"/>
        <v>1</v>
      </c>
      <c r="H35" s="9">
        <v>1.2742055999999999</v>
      </c>
      <c r="I35" s="9">
        <v>1.4361525826592201</v>
      </c>
      <c r="J35" s="9">
        <f t="shared" si="4"/>
        <v>1.4361525826592201</v>
      </c>
      <c r="K35">
        <v>1</v>
      </c>
      <c r="L35" s="72"/>
    </row>
    <row r="36" spans="1:12">
      <c r="A36" t="s">
        <v>75</v>
      </c>
      <c r="B36" t="s">
        <v>26</v>
      </c>
      <c r="C36" s="9">
        <f t="shared" si="0"/>
        <v>1</v>
      </c>
      <c r="D36" s="9">
        <f t="shared" si="1"/>
        <v>0.90533330000000001</v>
      </c>
      <c r="E36" s="9">
        <f t="shared" si="2"/>
        <v>1.2055563727944201</v>
      </c>
      <c r="F36" s="9">
        <f t="shared" si="3"/>
        <v>1</v>
      </c>
      <c r="H36" s="9">
        <v>0.90533330000000001</v>
      </c>
      <c r="I36" s="9">
        <v>1.2055563727944201</v>
      </c>
      <c r="J36" s="9">
        <f t="shared" si="4"/>
        <v>1.2055563727944201</v>
      </c>
      <c r="K36">
        <v>1</v>
      </c>
      <c r="L36" s="72"/>
    </row>
    <row r="37" spans="1:12">
      <c r="A37" t="s">
        <v>75</v>
      </c>
      <c r="B37" t="s">
        <v>16</v>
      </c>
      <c r="C37" s="9">
        <f t="shared" si="0"/>
        <v>1</v>
      </c>
      <c r="D37" s="9">
        <f t="shared" si="1"/>
        <v>1.2499351000000001</v>
      </c>
      <c r="E37" s="9">
        <f t="shared" si="2"/>
        <v>1.42850110862494</v>
      </c>
      <c r="F37" s="9">
        <f t="shared" si="3"/>
        <v>1</v>
      </c>
      <c r="H37" s="9">
        <v>1.2499351000000001</v>
      </c>
      <c r="I37" s="9">
        <v>1.42850110862494</v>
      </c>
      <c r="J37" s="9">
        <f t="shared" si="4"/>
        <v>1.42850110862494</v>
      </c>
      <c r="K37">
        <v>1</v>
      </c>
      <c r="L37" s="72"/>
    </row>
    <row r="38" spans="1:12">
      <c r="A38" t="s">
        <v>75</v>
      </c>
      <c r="B38" s="51" t="s">
        <v>22</v>
      </c>
      <c r="C38" s="9">
        <f t="shared" si="0"/>
        <v>1</v>
      </c>
      <c r="D38" s="9">
        <f t="shared" si="1"/>
        <v>1</v>
      </c>
      <c r="E38" s="9">
        <f t="shared" si="2"/>
        <v>1</v>
      </c>
      <c r="F38" s="9">
        <f t="shared" si="3"/>
        <v>1</v>
      </c>
      <c r="H38" s="78">
        <f>+$K$78</f>
        <v>1</v>
      </c>
      <c r="I38" s="78">
        <f>+$H$78</f>
        <v>1</v>
      </c>
      <c r="J38" s="9">
        <f t="shared" si="4"/>
        <v>1</v>
      </c>
      <c r="K38">
        <v>1</v>
      </c>
      <c r="L38" s="72"/>
    </row>
    <row r="39" spans="1:12">
      <c r="A39" t="s">
        <v>75</v>
      </c>
      <c r="B39" s="51" t="s">
        <v>41</v>
      </c>
      <c r="C39" s="9">
        <f t="shared" si="0"/>
        <v>1</v>
      </c>
      <c r="D39" s="9">
        <f t="shared" si="1"/>
        <v>1.1033333000000001</v>
      </c>
      <c r="E39" s="9">
        <f t="shared" si="2"/>
        <v>1.2506487027873201</v>
      </c>
      <c r="F39" s="9">
        <f t="shared" si="3"/>
        <v>1</v>
      </c>
      <c r="H39" s="9">
        <v>1.1033333000000001</v>
      </c>
      <c r="I39" s="9">
        <v>1.2506487027873201</v>
      </c>
      <c r="J39" s="9">
        <f t="shared" si="4"/>
        <v>1.2506487027873201</v>
      </c>
      <c r="K39">
        <v>1</v>
      </c>
      <c r="L39" s="72"/>
    </row>
    <row r="40" spans="1:12">
      <c r="A40" t="s">
        <v>75</v>
      </c>
      <c r="B40" s="51" t="s">
        <v>35</v>
      </c>
      <c r="C40" s="9">
        <f t="shared" si="0"/>
        <v>1</v>
      </c>
      <c r="D40" s="9">
        <f t="shared" si="1"/>
        <v>0.91714289999999998</v>
      </c>
      <c r="E40" s="9">
        <f t="shared" si="2"/>
        <v>1.06752352178958</v>
      </c>
      <c r="F40" s="9">
        <f t="shared" si="3"/>
        <v>1</v>
      </c>
      <c r="H40" s="9">
        <v>0.91714289999999998</v>
      </c>
      <c r="I40" s="9">
        <v>1.06752352178958</v>
      </c>
      <c r="J40" s="9">
        <f t="shared" si="4"/>
        <v>1.06752352178958</v>
      </c>
      <c r="K40">
        <v>1</v>
      </c>
      <c r="L40" s="72"/>
    </row>
    <row r="41" spans="1:12">
      <c r="A41" t="s">
        <v>75</v>
      </c>
      <c r="B41" s="51" t="s">
        <v>45</v>
      </c>
      <c r="C41" s="9">
        <f t="shared" si="0"/>
        <v>1</v>
      </c>
      <c r="D41" s="9">
        <f t="shared" si="1"/>
        <v>0.78571429999999998</v>
      </c>
      <c r="E41" s="9">
        <f t="shared" si="2"/>
        <v>1.1705370352257201</v>
      </c>
      <c r="F41" s="9">
        <f t="shared" si="3"/>
        <v>1</v>
      </c>
      <c r="H41" s="9">
        <v>0.78571429999999998</v>
      </c>
      <c r="I41" s="9">
        <v>1.1705370352257201</v>
      </c>
      <c r="J41" s="9">
        <f t="shared" si="4"/>
        <v>1.1705370352257201</v>
      </c>
      <c r="K41">
        <v>1</v>
      </c>
      <c r="L41" s="72"/>
    </row>
    <row r="42" spans="1:12">
      <c r="A42" t="s">
        <v>75</v>
      </c>
      <c r="B42" s="51" t="s">
        <v>59</v>
      </c>
      <c r="C42" s="9">
        <f t="shared" si="0"/>
        <v>1</v>
      </c>
      <c r="D42" s="9">
        <f t="shared" si="1"/>
        <v>0.75</v>
      </c>
      <c r="E42" s="9">
        <f t="shared" si="2"/>
        <v>1.3889500372616901</v>
      </c>
      <c r="F42" s="9">
        <f t="shared" si="3"/>
        <v>1</v>
      </c>
      <c r="H42" s="9">
        <v>0.75</v>
      </c>
      <c r="I42" s="9">
        <v>1.3889500372616901</v>
      </c>
      <c r="J42" s="9">
        <f t="shared" si="4"/>
        <v>1.3889500372616901</v>
      </c>
      <c r="K42">
        <v>1</v>
      </c>
      <c r="L42" s="72"/>
    </row>
    <row r="43" spans="1:12">
      <c r="A43" t="s">
        <v>75</v>
      </c>
      <c r="B43" s="51" t="s">
        <v>32</v>
      </c>
      <c r="C43" s="9">
        <f t="shared" si="0"/>
        <v>1</v>
      </c>
      <c r="D43" s="9">
        <f t="shared" si="1"/>
        <v>1.06</v>
      </c>
      <c r="E43" s="9">
        <f t="shared" si="2"/>
        <v>1.21498870522326</v>
      </c>
      <c r="F43" s="9">
        <f t="shared" si="3"/>
        <v>1</v>
      </c>
      <c r="H43" s="9">
        <v>1.06</v>
      </c>
      <c r="I43" s="9">
        <v>1.21498870522326</v>
      </c>
      <c r="J43" s="9">
        <f t="shared" si="4"/>
        <v>1.21498870522326</v>
      </c>
      <c r="K43">
        <v>1</v>
      </c>
      <c r="L43" s="72"/>
    </row>
    <row r="44" spans="1:12">
      <c r="A44" t="s">
        <v>75</v>
      </c>
      <c r="B44" s="51" t="s">
        <v>18</v>
      </c>
      <c r="C44" s="9">
        <f t="shared" si="0"/>
        <v>1</v>
      </c>
      <c r="D44" s="9">
        <f t="shared" si="1"/>
        <v>1.0029999999999999</v>
      </c>
      <c r="E44" s="9">
        <f t="shared" si="2"/>
        <v>1.1079563855331001</v>
      </c>
      <c r="F44" s="9">
        <f t="shared" si="3"/>
        <v>1</v>
      </c>
      <c r="H44" s="9">
        <v>1.0029999999999999</v>
      </c>
      <c r="I44" s="9">
        <v>1.1079563855331001</v>
      </c>
      <c r="J44" s="9">
        <f t="shared" si="4"/>
        <v>1.1079563855331001</v>
      </c>
      <c r="K44">
        <v>1</v>
      </c>
      <c r="L44" s="72"/>
    </row>
    <row r="45" spans="1:12">
      <c r="A45" t="s">
        <v>75</v>
      </c>
      <c r="B45" s="51" t="s">
        <v>34</v>
      </c>
      <c r="C45" s="9">
        <f t="shared" si="0"/>
        <v>1</v>
      </c>
      <c r="D45" s="9">
        <f t="shared" si="1"/>
        <v>1.0874999999999999</v>
      </c>
      <c r="E45" s="9">
        <f t="shared" si="2"/>
        <v>1.18587812474544</v>
      </c>
      <c r="F45" s="9">
        <f t="shared" si="3"/>
        <v>1</v>
      </c>
      <c r="H45" s="9">
        <v>1.0874999999999999</v>
      </c>
      <c r="I45" s="9">
        <v>1.18587812474544</v>
      </c>
      <c r="J45" s="9">
        <f t="shared" si="4"/>
        <v>1.18587812474544</v>
      </c>
      <c r="K45">
        <v>1</v>
      </c>
      <c r="L45" s="72"/>
    </row>
    <row r="46" spans="1:12">
      <c r="A46" t="s">
        <v>75</v>
      </c>
      <c r="B46" s="51" t="s">
        <v>15</v>
      </c>
      <c r="C46" s="9">
        <f t="shared" si="0"/>
        <v>1</v>
      </c>
      <c r="D46" s="9">
        <f t="shared" si="1"/>
        <v>0.94625000000000004</v>
      </c>
      <c r="E46" s="9">
        <f t="shared" si="2"/>
        <v>1.1575204726927399</v>
      </c>
      <c r="F46" s="9">
        <f t="shared" si="3"/>
        <v>1</v>
      </c>
      <c r="H46" s="9">
        <v>0.94625000000000004</v>
      </c>
      <c r="I46" s="9">
        <v>1.1575204726927399</v>
      </c>
      <c r="J46" s="9">
        <f t="shared" si="4"/>
        <v>1.1575204726927399</v>
      </c>
      <c r="K46">
        <v>1</v>
      </c>
      <c r="L46" s="72"/>
    </row>
    <row r="47" spans="1:12">
      <c r="A47" t="s">
        <v>75</v>
      </c>
      <c r="B47" s="51" t="s">
        <v>29</v>
      </c>
      <c r="C47" s="9">
        <f t="shared" si="0"/>
        <v>1</v>
      </c>
      <c r="D47" s="9">
        <f t="shared" si="1"/>
        <v>0.97399999999999998</v>
      </c>
      <c r="E47" s="9">
        <f t="shared" si="2"/>
        <v>1.0628931106214301</v>
      </c>
      <c r="F47" s="9">
        <f t="shared" si="3"/>
        <v>1</v>
      </c>
      <c r="H47" s="9">
        <v>0.97399999999999998</v>
      </c>
      <c r="I47" s="9">
        <v>1.0628931106214301</v>
      </c>
      <c r="J47" s="9">
        <f t="shared" si="4"/>
        <v>1.0628931106214301</v>
      </c>
      <c r="K47">
        <v>1</v>
      </c>
      <c r="L47" s="72"/>
    </row>
    <row r="48" spans="1:12">
      <c r="A48" t="s">
        <v>75</v>
      </c>
      <c r="B48" s="51" t="s">
        <v>2</v>
      </c>
      <c r="C48" s="9">
        <f t="shared" si="0"/>
        <v>1</v>
      </c>
      <c r="D48" s="9">
        <f t="shared" si="1"/>
        <v>1</v>
      </c>
      <c r="E48" s="9">
        <f t="shared" si="2"/>
        <v>0.92330221834526205</v>
      </c>
      <c r="F48" s="9">
        <f t="shared" si="3"/>
        <v>1</v>
      </c>
      <c r="H48" s="78">
        <f>+H78</f>
        <v>1</v>
      </c>
      <c r="I48" s="9">
        <v>0.92330221834526205</v>
      </c>
      <c r="J48" s="9">
        <f t="shared" si="4"/>
        <v>0.92330221834526205</v>
      </c>
      <c r="K48">
        <v>1</v>
      </c>
      <c r="L48" s="72"/>
    </row>
    <row r="49" spans="1:12">
      <c r="A49" t="s">
        <v>75</v>
      </c>
      <c r="B49" s="51" t="s">
        <v>52</v>
      </c>
      <c r="C49" s="9">
        <f t="shared" si="0"/>
        <v>1</v>
      </c>
      <c r="D49" s="9">
        <f t="shared" si="1"/>
        <v>1</v>
      </c>
      <c r="E49" s="9">
        <f t="shared" si="2"/>
        <v>1.5</v>
      </c>
      <c r="F49" s="9">
        <f t="shared" si="3"/>
        <v>1</v>
      </c>
      <c r="H49" s="9">
        <v>1</v>
      </c>
      <c r="I49" s="9">
        <v>1.5470298130524001</v>
      </c>
      <c r="J49" s="9">
        <f t="shared" si="4"/>
        <v>1.5</v>
      </c>
      <c r="K49">
        <v>1</v>
      </c>
      <c r="L49" s="72"/>
    </row>
    <row r="50" spans="1:12">
      <c r="A50" t="s">
        <v>75</v>
      </c>
      <c r="B50" t="s">
        <v>42</v>
      </c>
      <c r="C50" s="9">
        <f t="shared" si="0"/>
        <v>1</v>
      </c>
      <c r="D50" s="9">
        <f t="shared" si="1"/>
        <v>1.2148000000000001</v>
      </c>
      <c r="E50" s="9">
        <f t="shared" si="2"/>
        <v>1.5</v>
      </c>
      <c r="F50" s="9">
        <f t="shared" si="3"/>
        <v>1</v>
      </c>
      <c r="H50" s="9">
        <v>1.2148000000000001</v>
      </c>
      <c r="I50" s="9">
        <v>1.54464472213407</v>
      </c>
      <c r="J50" s="9">
        <f t="shared" si="4"/>
        <v>1.5</v>
      </c>
      <c r="K50">
        <v>1</v>
      </c>
      <c r="L50" s="72"/>
    </row>
    <row r="51" spans="1:12">
      <c r="A51" t="s">
        <v>75</v>
      </c>
      <c r="B51" t="s">
        <v>40</v>
      </c>
      <c r="C51" s="9">
        <f t="shared" si="0"/>
        <v>1</v>
      </c>
      <c r="D51" s="9">
        <f t="shared" si="1"/>
        <v>1.11425</v>
      </c>
      <c r="E51" s="9">
        <f t="shared" si="2"/>
        <v>1.16811433112997</v>
      </c>
      <c r="F51" s="9">
        <f t="shared" si="3"/>
        <v>1</v>
      </c>
      <c r="H51" s="9">
        <v>1.11425</v>
      </c>
      <c r="I51" s="9">
        <v>1.16811433112997</v>
      </c>
      <c r="J51" s="9">
        <f t="shared" si="4"/>
        <v>1.16811433112997</v>
      </c>
      <c r="K51">
        <v>1</v>
      </c>
      <c r="L51" s="72"/>
    </row>
    <row r="52" spans="1:12">
      <c r="A52" t="s">
        <v>75</v>
      </c>
      <c r="B52" s="45" t="s">
        <v>68</v>
      </c>
      <c r="C52" s="9">
        <f t="shared" si="0"/>
        <v>1</v>
      </c>
      <c r="D52" s="9">
        <f t="shared" si="1"/>
        <v>1.1218926</v>
      </c>
      <c r="E52" s="9">
        <f t="shared" si="2"/>
        <v>1.2242299876189999</v>
      </c>
      <c r="F52" s="9">
        <f t="shared" si="3"/>
        <v>1</v>
      </c>
      <c r="H52" s="9">
        <v>1.1218926</v>
      </c>
      <c r="I52" s="9">
        <v>1.2242299876189999</v>
      </c>
      <c r="J52" s="9">
        <f t="shared" si="4"/>
        <v>1.2242299876189999</v>
      </c>
      <c r="K52">
        <v>1</v>
      </c>
      <c r="L52" s="72"/>
    </row>
    <row r="53" spans="1:12">
      <c r="A53" t="s">
        <v>75</v>
      </c>
      <c r="B53" t="s">
        <v>60</v>
      </c>
      <c r="C53" s="9">
        <f t="shared" si="0"/>
        <v>1</v>
      </c>
      <c r="D53" s="9">
        <f t="shared" si="1"/>
        <v>0.86750000000000005</v>
      </c>
      <c r="E53" s="9">
        <f t="shared" si="2"/>
        <v>1.34383483060199</v>
      </c>
      <c r="F53" s="9">
        <f t="shared" si="3"/>
        <v>1</v>
      </c>
      <c r="H53" s="9">
        <v>0.86750000000000005</v>
      </c>
      <c r="I53" s="9">
        <v>1.34383483060199</v>
      </c>
      <c r="J53" s="9">
        <f t="shared" si="4"/>
        <v>1.34383483060199</v>
      </c>
      <c r="K53">
        <v>1</v>
      </c>
      <c r="L53" s="72"/>
    </row>
    <row r="54" spans="1:12">
      <c r="A54" t="s">
        <v>75</v>
      </c>
      <c r="B54" t="s">
        <v>73</v>
      </c>
      <c r="C54" s="9">
        <f t="shared" si="0"/>
        <v>1</v>
      </c>
      <c r="D54" s="9">
        <f t="shared" si="1"/>
        <v>1.25</v>
      </c>
      <c r="E54" s="9">
        <f t="shared" si="2"/>
        <v>1.4438854439575</v>
      </c>
      <c r="F54" s="9">
        <f t="shared" si="3"/>
        <v>1</v>
      </c>
      <c r="H54" s="9">
        <v>1.25</v>
      </c>
      <c r="I54" s="9">
        <v>1.4438854439575</v>
      </c>
      <c r="J54" s="9">
        <f t="shared" si="4"/>
        <v>1.4438854439575</v>
      </c>
      <c r="K54">
        <v>1</v>
      </c>
      <c r="L54" s="72"/>
    </row>
    <row r="55" spans="1:12">
      <c r="A55" t="s">
        <v>75</v>
      </c>
      <c r="B55" t="s">
        <v>17</v>
      </c>
      <c r="C55" s="9">
        <f t="shared" si="0"/>
        <v>1</v>
      </c>
      <c r="D55" s="9">
        <f t="shared" si="1"/>
        <v>0.80384619999999996</v>
      </c>
      <c r="E55" s="9">
        <f t="shared" si="2"/>
        <v>0.98843787018353202</v>
      </c>
      <c r="F55" s="9">
        <f t="shared" si="3"/>
        <v>1</v>
      </c>
      <c r="H55" s="9">
        <v>0.80384619999999996</v>
      </c>
      <c r="I55" s="9">
        <v>0.98843787018353202</v>
      </c>
      <c r="J55" s="9">
        <f t="shared" si="4"/>
        <v>0.98843787018353202</v>
      </c>
      <c r="K55">
        <v>1</v>
      </c>
      <c r="L55" s="72"/>
    </row>
    <row r="56" spans="1:12">
      <c r="A56" t="s">
        <v>75</v>
      </c>
      <c r="B56" t="s">
        <v>21</v>
      </c>
      <c r="C56" s="9">
        <f t="shared" si="0"/>
        <v>1</v>
      </c>
      <c r="D56" s="9">
        <f t="shared" si="1"/>
        <v>1.0497755</v>
      </c>
      <c r="E56" s="9">
        <f t="shared" si="2"/>
        <v>1.1573093153166101</v>
      </c>
      <c r="F56" s="9">
        <f t="shared" si="3"/>
        <v>1</v>
      </c>
      <c r="H56" s="9">
        <v>1.0497755</v>
      </c>
      <c r="I56" s="9">
        <v>1.1573093153166101</v>
      </c>
      <c r="J56" s="9">
        <f t="shared" si="4"/>
        <v>1.1573093153166101</v>
      </c>
      <c r="K56">
        <v>1</v>
      </c>
      <c r="L56" s="72"/>
    </row>
    <row r="57" spans="1:12">
      <c r="A57" t="s">
        <v>75</v>
      </c>
      <c r="B57" t="s">
        <v>51</v>
      </c>
      <c r="C57" s="9">
        <f t="shared" si="0"/>
        <v>1</v>
      </c>
      <c r="D57" s="9">
        <f t="shared" si="1"/>
        <v>1.1094444000000001</v>
      </c>
      <c r="E57" s="9">
        <f t="shared" si="2"/>
        <v>1.4244696738209801</v>
      </c>
      <c r="F57" s="9">
        <f t="shared" si="3"/>
        <v>1</v>
      </c>
      <c r="H57" s="9">
        <v>1.1094444000000001</v>
      </c>
      <c r="I57" s="9">
        <v>1.4244696738209801</v>
      </c>
      <c r="J57" s="9">
        <f t="shared" si="4"/>
        <v>1.4244696738209801</v>
      </c>
      <c r="K57">
        <v>1</v>
      </c>
      <c r="L57" s="72"/>
    </row>
    <row r="58" spans="1:12">
      <c r="A58" t="s">
        <v>75</v>
      </c>
      <c r="B58" t="s">
        <v>27</v>
      </c>
      <c r="C58" s="9">
        <f t="shared" si="0"/>
        <v>1</v>
      </c>
      <c r="D58" s="9">
        <f t="shared" si="1"/>
        <v>1</v>
      </c>
      <c r="E58" s="9">
        <f t="shared" si="2"/>
        <v>1</v>
      </c>
      <c r="F58" s="9">
        <f t="shared" si="3"/>
        <v>1</v>
      </c>
      <c r="H58" s="78">
        <f>+$K$78</f>
        <v>1</v>
      </c>
      <c r="I58" s="78">
        <f>+$H$78</f>
        <v>1</v>
      </c>
      <c r="J58" s="9">
        <f t="shared" si="4"/>
        <v>1</v>
      </c>
      <c r="K58">
        <v>1</v>
      </c>
      <c r="L58" s="72"/>
    </row>
    <row r="59" spans="1:12">
      <c r="A59" t="s">
        <v>75</v>
      </c>
      <c r="B59" s="51" t="s">
        <v>44</v>
      </c>
      <c r="C59" s="9">
        <f t="shared" si="0"/>
        <v>1</v>
      </c>
      <c r="D59" s="9">
        <f t="shared" si="1"/>
        <v>1</v>
      </c>
      <c r="E59" s="9">
        <f t="shared" si="2"/>
        <v>1</v>
      </c>
      <c r="F59" s="9">
        <f t="shared" si="3"/>
        <v>1</v>
      </c>
      <c r="H59" s="78">
        <f>+$K$78</f>
        <v>1</v>
      </c>
      <c r="I59" s="78">
        <f>+$H$78</f>
        <v>1</v>
      </c>
      <c r="J59" s="9">
        <f t="shared" si="4"/>
        <v>1</v>
      </c>
      <c r="K59">
        <v>1</v>
      </c>
      <c r="L59" s="72"/>
    </row>
    <row r="60" spans="1:12">
      <c r="A60" t="s">
        <v>75</v>
      </c>
      <c r="B60" t="s">
        <v>54</v>
      </c>
      <c r="C60" s="9">
        <f t="shared" si="0"/>
        <v>1</v>
      </c>
      <c r="D60" s="9">
        <f t="shared" si="1"/>
        <v>0.94874999999999998</v>
      </c>
      <c r="E60" s="9">
        <f t="shared" si="2"/>
        <v>1.1274190395315999</v>
      </c>
      <c r="F60" s="9">
        <f t="shared" si="3"/>
        <v>1</v>
      </c>
      <c r="H60" s="9">
        <v>0.94874999999999998</v>
      </c>
      <c r="I60" s="9">
        <v>1.1274190395315999</v>
      </c>
      <c r="J60" s="9">
        <f t="shared" si="4"/>
        <v>1.1274190395315999</v>
      </c>
      <c r="K60">
        <v>1</v>
      </c>
      <c r="L60" s="72"/>
    </row>
    <row r="61" spans="1:12">
      <c r="A61" t="s">
        <v>75</v>
      </c>
      <c r="B61" t="s">
        <v>3</v>
      </c>
      <c r="C61" s="9">
        <f t="shared" si="0"/>
        <v>1</v>
      </c>
      <c r="D61" s="9">
        <f t="shared" si="1"/>
        <v>1.0096358999999999</v>
      </c>
      <c r="E61" s="9">
        <f t="shared" si="2"/>
        <v>1.0540806345787499</v>
      </c>
      <c r="F61" s="9">
        <f t="shared" si="3"/>
        <v>1</v>
      </c>
      <c r="H61" s="9">
        <v>1.0096358999999999</v>
      </c>
      <c r="I61" s="9">
        <v>1.0540806345787499</v>
      </c>
      <c r="J61" s="9">
        <f t="shared" si="4"/>
        <v>1.0540806345787499</v>
      </c>
      <c r="K61">
        <v>1</v>
      </c>
      <c r="L61" s="72"/>
    </row>
    <row r="62" spans="1:12">
      <c r="A62" t="s">
        <v>75</v>
      </c>
      <c r="B62" t="s">
        <v>1</v>
      </c>
      <c r="C62" s="9">
        <f t="shared" si="0"/>
        <v>1</v>
      </c>
      <c r="D62" s="9">
        <f t="shared" si="1"/>
        <v>1.0397335999999999</v>
      </c>
      <c r="E62" s="9">
        <f t="shared" si="2"/>
        <v>1.08785259758713</v>
      </c>
      <c r="F62" s="9">
        <f t="shared" si="3"/>
        <v>1</v>
      </c>
      <c r="H62" s="9">
        <v>1.0397335999999999</v>
      </c>
      <c r="I62" s="9">
        <v>1.08785259758713</v>
      </c>
      <c r="J62" s="9">
        <f t="shared" si="4"/>
        <v>1.08785259758713</v>
      </c>
      <c r="K62">
        <v>1</v>
      </c>
      <c r="L62" s="72"/>
    </row>
    <row r="63" spans="1:12">
      <c r="A63" t="s">
        <v>77</v>
      </c>
      <c r="B63" t="s">
        <v>69</v>
      </c>
      <c r="C63" s="9">
        <f t="shared" si="0"/>
        <v>1</v>
      </c>
      <c r="D63" s="9">
        <f t="shared" si="1"/>
        <v>0.92162999999999995</v>
      </c>
      <c r="E63" s="9">
        <f t="shared" si="2"/>
        <v>0.98425458935006804</v>
      </c>
      <c r="F63" s="9">
        <f t="shared" si="3"/>
        <v>1</v>
      </c>
      <c r="H63" s="9">
        <v>0.92162999999999995</v>
      </c>
      <c r="I63" s="9">
        <v>0.98425458935006804</v>
      </c>
      <c r="J63" s="9">
        <f t="shared" si="4"/>
        <v>0.98425458935006804</v>
      </c>
      <c r="K63">
        <v>1</v>
      </c>
      <c r="L63" s="72"/>
    </row>
    <row r="64" spans="1:12">
      <c r="A64" t="s">
        <v>77</v>
      </c>
      <c r="B64" t="s">
        <v>61</v>
      </c>
      <c r="C64" s="9">
        <f t="shared" si="0"/>
        <v>1</v>
      </c>
      <c r="D64" s="9">
        <f t="shared" si="1"/>
        <v>0.89423079999999999</v>
      </c>
      <c r="E64" s="9">
        <f t="shared" si="2"/>
        <v>0.88227570069919103</v>
      </c>
      <c r="F64" s="9">
        <f t="shared" si="3"/>
        <v>1</v>
      </c>
      <c r="H64" s="9">
        <v>0.89423079999999999</v>
      </c>
      <c r="I64" s="9">
        <v>0.88227570069919103</v>
      </c>
      <c r="J64" s="9">
        <f t="shared" si="4"/>
        <v>0.88227570069919103</v>
      </c>
      <c r="K64">
        <v>1</v>
      </c>
      <c r="L64" s="72"/>
    </row>
    <row r="65" spans="1:12">
      <c r="A65" t="s">
        <v>77</v>
      </c>
      <c r="B65" t="s">
        <v>31</v>
      </c>
      <c r="C65" s="9">
        <f t="shared" si="0"/>
        <v>1</v>
      </c>
      <c r="D65" s="9">
        <f t="shared" si="1"/>
        <v>0.97272729999999996</v>
      </c>
      <c r="E65" s="9">
        <f t="shared" si="2"/>
        <v>1.24414948246844</v>
      </c>
      <c r="F65" s="9">
        <f t="shared" si="3"/>
        <v>1</v>
      </c>
      <c r="H65" s="9">
        <v>0.97272729999999996</v>
      </c>
      <c r="I65" s="9">
        <v>1.24414948246844</v>
      </c>
      <c r="J65" s="9">
        <f t="shared" si="4"/>
        <v>1.24414948246844</v>
      </c>
      <c r="K65">
        <v>1</v>
      </c>
      <c r="L65" s="72"/>
    </row>
    <row r="66" spans="1:12">
      <c r="A66" t="s">
        <v>77</v>
      </c>
      <c r="B66" t="s">
        <v>55</v>
      </c>
      <c r="C66" s="9">
        <f t="shared" si="0"/>
        <v>1</v>
      </c>
      <c r="D66" s="9">
        <f t="shared" si="1"/>
        <v>1</v>
      </c>
      <c r="E66" s="9">
        <f t="shared" si="2"/>
        <v>1.4183650446513401</v>
      </c>
      <c r="F66" s="9">
        <f t="shared" si="3"/>
        <v>1</v>
      </c>
      <c r="H66" s="9">
        <v>1</v>
      </c>
      <c r="I66" s="9">
        <v>1.4183650446513401</v>
      </c>
      <c r="J66" s="9">
        <f t="shared" si="4"/>
        <v>1.4183650446513401</v>
      </c>
      <c r="K66">
        <v>1</v>
      </c>
      <c r="L66" s="72"/>
    </row>
    <row r="67" spans="1:12">
      <c r="A67" t="s">
        <v>77</v>
      </c>
      <c r="B67" t="s">
        <v>67</v>
      </c>
      <c r="C67" s="9">
        <f t="shared" si="0"/>
        <v>1</v>
      </c>
      <c r="D67" s="9">
        <f t="shared" si="1"/>
        <v>0.68333330000000003</v>
      </c>
      <c r="E67" s="9">
        <f t="shared" si="2"/>
        <v>1.1128023615034599</v>
      </c>
      <c r="F67" s="9">
        <f t="shared" si="3"/>
        <v>1</v>
      </c>
      <c r="H67" s="9">
        <v>0.68333330000000003</v>
      </c>
      <c r="I67" s="9">
        <v>1.1128023615034599</v>
      </c>
      <c r="J67" s="9">
        <f t="shared" si="4"/>
        <v>1.1128023615034599</v>
      </c>
      <c r="K67">
        <v>1</v>
      </c>
      <c r="L67" s="72"/>
    </row>
    <row r="68" spans="1:12">
      <c r="A68" t="s">
        <v>77</v>
      </c>
      <c r="B68" t="s">
        <v>46</v>
      </c>
      <c r="C68" s="9">
        <f t="shared" si="0"/>
        <v>1</v>
      </c>
      <c r="D68" s="9">
        <f t="shared" si="1"/>
        <v>0.96235289999999996</v>
      </c>
      <c r="E68" s="9">
        <f t="shared" si="2"/>
        <v>1.05843941322957</v>
      </c>
      <c r="F68" s="9">
        <f t="shared" si="3"/>
        <v>1</v>
      </c>
      <c r="H68" s="9">
        <v>0.96235289999999996</v>
      </c>
      <c r="I68" s="9">
        <v>1.05843941322957</v>
      </c>
      <c r="J68" s="9">
        <f t="shared" si="4"/>
        <v>1.05843941322957</v>
      </c>
      <c r="K68">
        <v>1</v>
      </c>
      <c r="L68" s="72"/>
    </row>
    <row r="69" spans="1:12">
      <c r="A69" t="s">
        <v>77</v>
      </c>
      <c r="B69" t="s">
        <v>6</v>
      </c>
      <c r="C69" s="9">
        <f t="shared" ref="C69:C75" si="5">+K69</f>
        <v>1</v>
      </c>
      <c r="D69" s="9">
        <f t="shared" ref="D69:D75" si="6">+H69</f>
        <v>0.90785709999999997</v>
      </c>
      <c r="E69" s="9">
        <f t="shared" ref="E69:E75" si="7">+J69</f>
        <v>1.03022191821458</v>
      </c>
      <c r="F69" s="9">
        <f t="shared" ref="F69:F75" si="8">+IF($B$1=1,C69,IF($B$1=2,D69,E69))</f>
        <v>1</v>
      </c>
      <c r="H69" s="9">
        <v>0.90785709999999997</v>
      </c>
      <c r="I69" s="9">
        <v>1.03022191821458</v>
      </c>
      <c r="J69" s="9">
        <f t="shared" ref="J69:J75" si="9">+IF(I69&gt;1.5,1.5,I69)</f>
        <v>1.03022191821458</v>
      </c>
      <c r="K69">
        <v>1</v>
      </c>
      <c r="L69" s="72"/>
    </row>
    <row r="70" spans="1:12">
      <c r="A70" t="s">
        <v>77</v>
      </c>
      <c r="B70" t="s">
        <v>62</v>
      </c>
      <c r="C70" s="9">
        <f t="shared" si="5"/>
        <v>1</v>
      </c>
      <c r="D70" s="9">
        <f t="shared" si="6"/>
        <v>0.84799999999999998</v>
      </c>
      <c r="E70" s="9">
        <f t="shared" si="7"/>
        <v>1.09765491654202</v>
      </c>
      <c r="F70" s="9">
        <f t="shared" si="8"/>
        <v>1</v>
      </c>
      <c r="H70" s="9">
        <v>0.84799999999999998</v>
      </c>
      <c r="I70" s="9">
        <v>1.09765491654202</v>
      </c>
      <c r="J70" s="9">
        <f t="shared" si="9"/>
        <v>1.09765491654202</v>
      </c>
      <c r="K70">
        <v>1</v>
      </c>
      <c r="L70" s="72"/>
    </row>
    <row r="71" spans="1:12">
      <c r="A71" t="s">
        <v>77</v>
      </c>
      <c r="B71" t="s">
        <v>56</v>
      </c>
      <c r="C71" s="9">
        <f t="shared" si="5"/>
        <v>1</v>
      </c>
      <c r="D71" s="9">
        <f t="shared" si="6"/>
        <v>0.80166669999999995</v>
      </c>
      <c r="E71" s="9">
        <f t="shared" si="7"/>
        <v>1.1890059398436501</v>
      </c>
      <c r="F71" s="9">
        <f t="shared" si="8"/>
        <v>1</v>
      </c>
      <c r="H71" s="9">
        <v>0.80166669999999995</v>
      </c>
      <c r="I71" s="9">
        <v>1.1890059398436501</v>
      </c>
      <c r="J71" s="9">
        <f t="shared" si="9"/>
        <v>1.1890059398436501</v>
      </c>
      <c r="K71">
        <v>1</v>
      </c>
      <c r="L71" s="72"/>
    </row>
    <row r="72" spans="1:12">
      <c r="A72" t="s">
        <v>77</v>
      </c>
      <c r="B72" t="s">
        <v>63</v>
      </c>
      <c r="C72" s="9">
        <f t="shared" si="5"/>
        <v>1</v>
      </c>
      <c r="D72" s="9">
        <f t="shared" si="6"/>
        <v>0.76857140000000002</v>
      </c>
      <c r="E72" s="9">
        <f t="shared" si="7"/>
        <v>1.0727883197210599</v>
      </c>
      <c r="F72" s="9">
        <f t="shared" si="8"/>
        <v>1</v>
      </c>
      <c r="H72" s="9">
        <v>0.76857140000000002</v>
      </c>
      <c r="I72" s="9">
        <v>1.0727883197210599</v>
      </c>
      <c r="J72" s="9">
        <f t="shared" si="9"/>
        <v>1.0727883197210599</v>
      </c>
      <c r="K72">
        <v>1</v>
      </c>
      <c r="L72" s="72"/>
    </row>
    <row r="73" spans="1:12">
      <c r="A73" t="s">
        <v>77</v>
      </c>
      <c r="B73" t="s">
        <v>65</v>
      </c>
      <c r="C73" s="9">
        <f t="shared" si="5"/>
        <v>1</v>
      </c>
      <c r="D73" s="9">
        <f t="shared" si="6"/>
        <v>0.93850160000000005</v>
      </c>
      <c r="E73" s="9">
        <f t="shared" si="7"/>
        <v>0.96872977494076995</v>
      </c>
      <c r="F73" s="9">
        <f t="shared" si="8"/>
        <v>1</v>
      </c>
      <c r="H73" s="9">
        <v>0.93850160000000005</v>
      </c>
      <c r="I73" s="9">
        <v>0.96872977494076995</v>
      </c>
      <c r="J73" s="9">
        <f t="shared" si="9"/>
        <v>0.96872977494076995</v>
      </c>
      <c r="K73">
        <v>1</v>
      </c>
      <c r="L73" s="72"/>
    </row>
    <row r="74" spans="1:12">
      <c r="A74" t="s">
        <v>78</v>
      </c>
      <c r="B74" t="s">
        <v>48</v>
      </c>
      <c r="C74" s="9">
        <f t="shared" si="5"/>
        <v>1</v>
      </c>
      <c r="D74" s="9">
        <f t="shared" si="6"/>
        <v>1.0236571999999999</v>
      </c>
      <c r="E74" s="9">
        <f t="shared" si="7"/>
        <v>1.1003478007749501</v>
      </c>
      <c r="F74" s="9">
        <f t="shared" si="8"/>
        <v>1</v>
      </c>
      <c r="H74" s="9">
        <v>1.0236571999999999</v>
      </c>
      <c r="I74" s="9">
        <v>1.1003478007749501</v>
      </c>
      <c r="J74" s="9">
        <f t="shared" si="9"/>
        <v>1.1003478007749501</v>
      </c>
      <c r="K74">
        <v>1</v>
      </c>
      <c r="L74" s="72"/>
    </row>
    <row r="75" spans="1:12">
      <c r="A75" t="s">
        <v>78</v>
      </c>
      <c r="B75" t="s">
        <v>57</v>
      </c>
      <c r="C75" s="9">
        <f t="shared" si="5"/>
        <v>1</v>
      </c>
      <c r="D75" s="9">
        <f t="shared" si="6"/>
        <v>1.0495304999999999</v>
      </c>
      <c r="E75" s="9">
        <f t="shared" si="7"/>
        <v>1.0951105843195901</v>
      </c>
      <c r="F75" s="9">
        <f t="shared" si="8"/>
        <v>1</v>
      </c>
      <c r="H75" s="9">
        <v>1.0495304999999999</v>
      </c>
      <c r="I75" s="9">
        <v>1.0951105843195901</v>
      </c>
      <c r="J75" s="9">
        <f t="shared" si="9"/>
        <v>1.0951105843195901</v>
      </c>
      <c r="K75">
        <v>1</v>
      </c>
      <c r="L75" s="72"/>
    </row>
    <row r="76" spans="1:12">
      <c r="B76" s="40"/>
      <c r="C76" s="53"/>
      <c r="D76" s="53"/>
      <c r="E76" s="53"/>
      <c r="F76" s="53"/>
      <c r="I76" s="67"/>
      <c r="J76" s="67"/>
      <c r="L76" s="72"/>
    </row>
    <row r="78" spans="1:12" ht="45">
      <c r="H78" s="40">
        <v>1</v>
      </c>
      <c r="I78" s="40" t="s">
        <v>258</v>
      </c>
      <c r="K78" s="40">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L76"/>
  <sheetViews>
    <sheetView topLeftCell="A45" workbookViewId="0">
      <selection activeCell="A76" sqref="A76:XFD76"/>
    </sheetView>
  </sheetViews>
  <sheetFormatPr defaultRowHeight="15"/>
  <cols>
    <col min="1" max="1" width="20.140625" bestFit="1" customWidth="1"/>
    <col min="2" max="2" width="41.42578125" bestFit="1" customWidth="1"/>
    <col min="3" max="3" width="11" customWidth="1"/>
    <col min="4" max="4" width="17.28515625" customWidth="1"/>
    <col min="5" max="5" width="14.42578125" customWidth="1"/>
    <col min="6" max="6" width="11.85546875" customWidth="1"/>
    <col min="9" max="9" width="9.5703125" customWidth="1"/>
    <col min="12" max="12" width="10" customWidth="1"/>
  </cols>
  <sheetData>
    <row r="1" spans="1:12">
      <c r="A1" t="s">
        <v>88</v>
      </c>
      <c r="B1">
        <f>+'scenarijų aprašai'!E6</f>
        <v>1</v>
      </c>
    </row>
    <row r="3" spans="1:12" ht="90">
      <c r="A3" s="1" t="s">
        <v>80</v>
      </c>
      <c r="B3" s="1" t="s">
        <v>0</v>
      </c>
      <c r="C3" s="40" t="s">
        <v>169</v>
      </c>
      <c r="D3" s="40" t="s">
        <v>170</v>
      </c>
      <c r="E3" s="40" t="s">
        <v>171</v>
      </c>
      <c r="F3" s="40" t="s">
        <v>174</v>
      </c>
      <c r="I3" s="40" t="s">
        <v>169</v>
      </c>
      <c r="J3" s="40" t="s">
        <v>171</v>
      </c>
      <c r="L3" s="40" t="s">
        <v>232</v>
      </c>
    </row>
    <row r="4" spans="1:12">
      <c r="A4" t="s">
        <v>75</v>
      </c>
      <c r="B4" t="s">
        <v>37</v>
      </c>
      <c r="C4" s="53">
        <f>+I4-L4</f>
        <v>-6.4933523266856669E-2</v>
      </c>
      <c r="D4" s="53">
        <v>0</v>
      </c>
      <c r="E4" s="53">
        <f>+'diferencijavimo koef. įvedimas'!C2</f>
        <v>0</v>
      </c>
      <c r="F4" s="53">
        <f>+IF($B$1=1,C4,IF($B$1=2,D4,E4))</f>
        <v>-6.4933523266856669E-2</v>
      </c>
      <c r="I4" s="53">
        <v>4.5109211775878439E-3</v>
      </c>
      <c r="J4">
        <f>+'diferencijavimo koef. įvedimas'!C2</f>
        <v>0</v>
      </c>
      <c r="L4" s="72">
        <f>AVERAGE($I$4:$I$76)*5</f>
        <v>6.9444444444444517E-2</v>
      </c>
    </row>
    <row r="5" spans="1:12">
      <c r="A5" t="s">
        <v>75</v>
      </c>
      <c r="B5" t="s">
        <v>11</v>
      </c>
      <c r="C5" s="53">
        <f t="shared" ref="C5:C68" si="0">+I5-L5</f>
        <v>-6.4933523266856669E-2</v>
      </c>
      <c r="D5" s="53">
        <v>0</v>
      </c>
      <c r="E5" s="53">
        <f>+'diferencijavimo koef. įvedimas'!C3</f>
        <v>0</v>
      </c>
      <c r="F5" s="53">
        <f t="shared" ref="F5:F68" si="1">+IF($B$1=1,C5,IF($B$1=2,D5,E5))</f>
        <v>-6.4933523266856669E-2</v>
      </c>
      <c r="I5" s="53">
        <v>4.5109211775878439E-3</v>
      </c>
      <c r="J5">
        <f>+'diferencijavimo koef. įvedimas'!C3</f>
        <v>0</v>
      </c>
      <c r="L5" s="72">
        <f t="shared" ref="L5:L68" si="2">AVERAGE($I$4:$I$76)*5</f>
        <v>6.9444444444444517E-2</v>
      </c>
    </row>
    <row r="6" spans="1:12">
      <c r="A6" t="s">
        <v>75</v>
      </c>
      <c r="B6" t="s">
        <v>25</v>
      </c>
      <c r="C6" s="53">
        <f t="shared" si="0"/>
        <v>-6.4933523266856669E-2</v>
      </c>
      <c r="D6" s="53">
        <v>0</v>
      </c>
      <c r="E6" s="53">
        <f>+'diferencijavimo koef. įvedimas'!C4</f>
        <v>0</v>
      </c>
      <c r="F6" s="53">
        <f t="shared" si="1"/>
        <v>-6.4933523266856669E-2</v>
      </c>
      <c r="I6" s="53">
        <v>4.5109211775878439E-3</v>
      </c>
      <c r="J6">
        <f>+'diferencijavimo koef. įvedimas'!C4</f>
        <v>0</v>
      </c>
      <c r="L6" s="72">
        <f t="shared" si="2"/>
        <v>6.9444444444444517E-2</v>
      </c>
    </row>
    <row r="7" spans="1:12">
      <c r="A7" t="s">
        <v>75</v>
      </c>
      <c r="B7" t="s">
        <v>13</v>
      </c>
      <c r="C7" s="53">
        <f t="shared" si="0"/>
        <v>-6.4933523266856669E-2</v>
      </c>
      <c r="D7" s="53">
        <v>0</v>
      </c>
      <c r="E7" s="53">
        <f>+'diferencijavimo koef. įvedimas'!C5</f>
        <v>0</v>
      </c>
      <c r="F7" s="53">
        <f t="shared" si="1"/>
        <v>-6.4933523266856669E-2</v>
      </c>
      <c r="I7" s="53">
        <v>4.5109211775878439E-3</v>
      </c>
      <c r="J7">
        <f>+'diferencijavimo koef. įvedimas'!C5</f>
        <v>0</v>
      </c>
      <c r="L7" s="72">
        <f t="shared" si="2"/>
        <v>6.9444444444444517E-2</v>
      </c>
    </row>
    <row r="8" spans="1:12">
      <c r="A8" t="s">
        <v>75</v>
      </c>
      <c r="B8" t="s">
        <v>33</v>
      </c>
      <c r="C8" s="53">
        <f t="shared" si="0"/>
        <v>-6.4933523266856669E-2</v>
      </c>
      <c r="D8" s="53">
        <v>0</v>
      </c>
      <c r="E8" s="53">
        <f>+'diferencijavimo koef. įvedimas'!C6</f>
        <v>0</v>
      </c>
      <c r="F8" s="53">
        <f t="shared" si="1"/>
        <v>-6.4933523266856669E-2</v>
      </c>
      <c r="I8" s="53">
        <v>4.5109211775878439E-3</v>
      </c>
      <c r="J8">
        <f>+'diferencijavimo koef. įvedimas'!C6</f>
        <v>0</v>
      </c>
      <c r="L8" s="72">
        <f t="shared" si="2"/>
        <v>6.9444444444444517E-2</v>
      </c>
    </row>
    <row r="9" spans="1:12">
      <c r="A9" t="s">
        <v>75</v>
      </c>
      <c r="B9" t="s">
        <v>58</v>
      </c>
      <c r="C9" s="53">
        <f t="shared" si="0"/>
        <v>-3.0745489078822484E-2</v>
      </c>
      <c r="D9" s="53">
        <v>0</v>
      </c>
      <c r="E9" s="53">
        <f>+'diferencijavimo koef. įvedimas'!C7</f>
        <v>0</v>
      </c>
      <c r="F9" s="53">
        <f t="shared" si="1"/>
        <v>-3.0745489078822484E-2</v>
      </c>
      <c r="I9" s="53">
        <v>3.8698955365622033E-2</v>
      </c>
      <c r="J9">
        <f>+'diferencijavimo koef. įvedimas'!C7</f>
        <v>0</v>
      </c>
      <c r="L9" s="72">
        <f t="shared" si="2"/>
        <v>6.9444444444444517E-2</v>
      </c>
    </row>
    <row r="10" spans="1:12">
      <c r="A10" t="s">
        <v>75</v>
      </c>
      <c r="B10" t="s">
        <v>14</v>
      </c>
      <c r="C10" s="53">
        <f t="shared" si="0"/>
        <v>-5.6386514719848124E-2</v>
      </c>
      <c r="D10" s="53">
        <v>0</v>
      </c>
      <c r="E10" s="53">
        <f>+'diferencijavimo koef. įvedimas'!C8</f>
        <v>0</v>
      </c>
      <c r="F10" s="53">
        <f t="shared" si="1"/>
        <v>-5.6386514719848124E-2</v>
      </c>
      <c r="I10" s="53">
        <v>1.3057929724596391E-2</v>
      </c>
      <c r="J10">
        <f>+'diferencijavimo koef. įvedimas'!C8</f>
        <v>0</v>
      </c>
      <c r="L10" s="72">
        <f t="shared" si="2"/>
        <v>6.9444444444444517E-2</v>
      </c>
    </row>
    <row r="11" spans="1:12">
      <c r="A11" t="s">
        <v>75</v>
      </c>
      <c r="B11" t="s">
        <v>5</v>
      </c>
      <c r="C11" s="53">
        <f t="shared" si="0"/>
        <v>-5.6386514719848124E-2</v>
      </c>
      <c r="D11" s="53">
        <v>0</v>
      </c>
      <c r="E11" s="53">
        <f>+'diferencijavimo koef. įvedimas'!C9</f>
        <v>0</v>
      </c>
      <c r="F11" s="53">
        <f t="shared" si="1"/>
        <v>-5.6386514719848124E-2</v>
      </c>
      <c r="I11" s="53">
        <v>1.3057929724596391E-2</v>
      </c>
      <c r="J11">
        <f>+'diferencijavimo koef. įvedimas'!C9</f>
        <v>0</v>
      </c>
      <c r="L11" s="72">
        <f t="shared" si="2"/>
        <v>6.9444444444444517E-2</v>
      </c>
    </row>
    <row r="12" spans="1:12">
      <c r="A12" t="s">
        <v>75</v>
      </c>
      <c r="B12" t="s">
        <v>30</v>
      </c>
      <c r="C12" s="53">
        <f t="shared" si="0"/>
        <v>-6.4933523266856669E-2</v>
      </c>
      <c r="D12" s="53">
        <v>0</v>
      </c>
      <c r="E12" s="53">
        <f>+'diferencijavimo koef. įvedimas'!C10</f>
        <v>0</v>
      </c>
      <c r="F12" s="53">
        <f t="shared" si="1"/>
        <v>-6.4933523266856669E-2</v>
      </c>
      <c r="I12" s="53">
        <v>4.5109211775878439E-3</v>
      </c>
      <c r="J12">
        <f>+'diferencijavimo koef. įvedimas'!C10</f>
        <v>0</v>
      </c>
      <c r="L12" s="72">
        <f t="shared" si="2"/>
        <v>6.9444444444444517E-2</v>
      </c>
    </row>
    <row r="13" spans="1:12">
      <c r="A13" t="s">
        <v>75</v>
      </c>
      <c r="B13" t="s">
        <v>19</v>
      </c>
      <c r="C13" s="53">
        <f t="shared" si="0"/>
        <v>-4.783950617283958E-2</v>
      </c>
      <c r="D13" s="53">
        <v>0</v>
      </c>
      <c r="E13" s="53">
        <f>+'diferencijavimo koef. įvedimas'!C11</f>
        <v>0</v>
      </c>
      <c r="F13" s="53">
        <f t="shared" si="1"/>
        <v>-4.783950617283958E-2</v>
      </c>
      <c r="I13" s="53">
        <v>2.1604938271604937E-2</v>
      </c>
      <c r="J13">
        <f>+'diferencijavimo koef. įvedimas'!C11</f>
        <v>0</v>
      </c>
      <c r="L13" s="72">
        <f t="shared" si="2"/>
        <v>6.9444444444444517E-2</v>
      </c>
    </row>
    <row r="14" spans="1:12">
      <c r="A14" t="s">
        <v>75</v>
      </c>
      <c r="B14" t="s">
        <v>20</v>
      </c>
      <c r="C14" s="53">
        <f t="shared" si="0"/>
        <v>-6.4933523266856669E-2</v>
      </c>
      <c r="D14" s="53">
        <v>0</v>
      </c>
      <c r="E14" s="53">
        <f>+'diferencijavimo koef. įvedimas'!C12</f>
        <v>0</v>
      </c>
      <c r="F14" s="53">
        <f t="shared" si="1"/>
        <v>-6.4933523266856669E-2</v>
      </c>
      <c r="I14" s="53">
        <v>4.5109211775878439E-3</v>
      </c>
      <c r="J14">
        <f>+'diferencijavimo koef. įvedimas'!C12</f>
        <v>0</v>
      </c>
      <c r="L14" s="72">
        <f t="shared" si="2"/>
        <v>6.9444444444444517E-2</v>
      </c>
    </row>
    <row r="15" spans="1:12">
      <c r="A15" t="s">
        <v>75</v>
      </c>
      <c r="B15" s="51" t="s">
        <v>64</v>
      </c>
      <c r="C15" s="53">
        <f t="shared" si="0"/>
        <v>-3.9292497625831035E-2</v>
      </c>
      <c r="D15" s="53">
        <v>0</v>
      </c>
      <c r="E15" s="53">
        <f>+'diferencijavimo koef. įvedimas'!C13</f>
        <v>0</v>
      </c>
      <c r="F15" s="53">
        <f t="shared" si="1"/>
        <v>-3.9292497625831035E-2</v>
      </c>
      <c r="I15" s="53">
        <v>3.0151946818613485E-2</v>
      </c>
      <c r="J15">
        <f>+'diferencijavimo koef. įvedimas'!C13</f>
        <v>0</v>
      </c>
      <c r="L15" s="72">
        <f t="shared" si="2"/>
        <v>6.9444444444444517E-2</v>
      </c>
    </row>
    <row r="16" spans="1:12">
      <c r="A16" t="s">
        <v>75</v>
      </c>
      <c r="B16" s="51" t="s">
        <v>71</v>
      </c>
      <c r="C16" s="53">
        <f t="shared" si="0"/>
        <v>-2.219848053181394E-2</v>
      </c>
      <c r="D16" s="53">
        <v>0</v>
      </c>
      <c r="E16" s="53">
        <f>+'diferencijavimo koef. įvedimas'!C14</f>
        <v>0</v>
      </c>
      <c r="F16" s="53">
        <f t="shared" si="1"/>
        <v>-2.219848053181394E-2</v>
      </c>
      <c r="I16" s="53">
        <v>4.7245963912630577E-2</v>
      </c>
      <c r="J16">
        <f>+'diferencijavimo koef. įvedimas'!C14</f>
        <v>0</v>
      </c>
      <c r="L16" s="72">
        <f t="shared" si="2"/>
        <v>6.9444444444444517E-2</v>
      </c>
    </row>
    <row r="17" spans="1:12">
      <c r="A17" t="s">
        <v>75</v>
      </c>
      <c r="B17" s="51" t="s">
        <v>50</v>
      </c>
      <c r="C17" s="53">
        <f t="shared" si="0"/>
        <v>-6.4933523266856669E-2</v>
      </c>
      <c r="D17" s="53">
        <v>0</v>
      </c>
      <c r="E17" s="53">
        <f>+'diferencijavimo koef. įvedimas'!C15</f>
        <v>0</v>
      </c>
      <c r="F17" s="53">
        <f t="shared" si="1"/>
        <v>-6.4933523266856669E-2</v>
      </c>
      <c r="I17" s="53">
        <v>4.5109211775878439E-3</v>
      </c>
      <c r="J17">
        <f>+'diferencijavimo koef. įvedimas'!C15</f>
        <v>0</v>
      </c>
      <c r="L17" s="72">
        <f t="shared" si="2"/>
        <v>6.9444444444444517E-2</v>
      </c>
    </row>
    <row r="18" spans="1:12">
      <c r="A18" t="s">
        <v>75</v>
      </c>
      <c r="B18" s="51" t="s">
        <v>7</v>
      </c>
      <c r="C18" s="53">
        <f t="shared" si="0"/>
        <v>-3.0745489078822484E-2</v>
      </c>
      <c r="D18" s="53">
        <v>0</v>
      </c>
      <c r="E18" s="53">
        <f>+'diferencijavimo koef. įvedimas'!C16</f>
        <v>0</v>
      </c>
      <c r="F18" s="53">
        <f t="shared" si="1"/>
        <v>-3.0745489078822484E-2</v>
      </c>
      <c r="I18" s="53">
        <v>3.8698955365622033E-2</v>
      </c>
      <c r="J18">
        <f>+'diferencijavimo koef. įvedimas'!C16</f>
        <v>0</v>
      </c>
      <c r="L18" s="72">
        <f t="shared" si="2"/>
        <v>6.9444444444444517E-2</v>
      </c>
    </row>
    <row r="19" spans="1:12">
      <c r="A19" t="s">
        <v>75</v>
      </c>
      <c r="B19" s="51" t="s">
        <v>8</v>
      </c>
      <c r="C19" s="53">
        <f t="shared" si="0"/>
        <v>-3.0745489078822484E-2</v>
      </c>
      <c r="D19" s="53">
        <v>0</v>
      </c>
      <c r="E19" s="53">
        <f>+'diferencijavimo koef. įvedimas'!C17</f>
        <v>0</v>
      </c>
      <c r="F19" s="53">
        <f t="shared" si="1"/>
        <v>-3.0745489078822484E-2</v>
      </c>
      <c r="I19" s="53">
        <v>3.8698955365622033E-2</v>
      </c>
      <c r="J19">
        <f>+'diferencijavimo koef. įvedimas'!C17</f>
        <v>0</v>
      </c>
      <c r="L19" s="72">
        <f t="shared" si="2"/>
        <v>6.9444444444444517E-2</v>
      </c>
    </row>
    <row r="20" spans="1:12">
      <c r="A20" t="s">
        <v>75</v>
      </c>
      <c r="B20" s="51" t="s">
        <v>72</v>
      </c>
      <c r="C20" s="53">
        <f t="shared" si="0"/>
        <v>-6.4933523266856669E-2</v>
      </c>
      <c r="D20" s="53">
        <v>0</v>
      </c>
      <c r="E20" s="53">
        <f>+'diferencijavimo koef. įvedimas'!C18</f>
        <v>0</v>
      </c>
      <c r="F20" s="53">
        <f t="shared" si="1"/>
        <v>-6.4933523266856669E-2</v>
      </c>
      <c r="I20" s="53">
        <v>4.5109211775878439E-3</v>
      </c>
      <c r="J20">
        <f>+'diferencijavimo koef. įvedimas'!C18</f>
        <v>0</v>
      </c>
      <c r="L20" s="72">
        <f t="shared" si="2"/>
        <v>6.9444444444444517E-2</v>
      </c>
    </row>
    <row r="21" spans="1:12">
      <c r="A21" t="s">
        <v>75</v>
      </c>
      <c r="B21" s="51" t="s">
        <v>53</v>
      </c>
      <c r="C21" s="53">
        <f t="shared" si="0"/>
        <v>-6.4933523266856669E-2</v>
      </c>
      <c r="D21" s="53">
        <v>0</v>
      </c>
      <c r="E21" s="53">
        <f>+'diferencijavimo koef. įvedimas'!C19</f>
        <v>0</v>
      </c>
      <c r="F21" s="53">
        <f t="shared" si="1"/>
        <v>-6.4933523266856669E-2</v>
      </c>
      <c r="I21" s="53">
        <v>4.5109211775878439E-3</v>
      </c>
      <c r="J21">
        <f>+'diferencijavimo koef. įvedimas'!C19</f>
        <v>0</v>
      </c>
      <c r="L21" s="72">
        <f t="shared" si="2"/>
        <v>6.9444444444444517E-2</v>
      </c>
    </row>
    <row r="22" spans="1:12">
      <c r="A22" t="s">
        <v>75</v>
      </c>
      <c r="B22" s="51" t="s">
        <v>49</v>
      </c>
      <c r="C22" s="53">
        <f t="shared" si="0"/>
        <v>-6.4933523266856669E-2</v>
      </c>
      <c r="D22" s="53">
        <v>0</v>
      </c>
      <c r="E22" s="53">
        <f>+'diferencijavimo koef. įvedimas'!C20</f>
        <v>0</v>
      </c>
      <c r="F22" s="53">
        <f t="shared" si="1"/>
        <v>-6.4933523266856669E-2</v>
      </c>
      <c r="I22" s="53">
        <v>4.5109211775878439E-3</v>
      </c>
      <c r="J22">
        <f>+'diferencijavimo koef. įvedimas'!C20</f>
        <v>0</v>
      </c>
      <c r="L22" s="72">
        <f t="shared" si="2"/>
        <v>6.9444444444444517E-2</v>
      </c>
    </row>
    <row r="23" spans="1:12">
      <c r="A23" t="s">
        <v>75</v>
      </c>
      <c r="B23" s="51" t="s">
        <v>43</v>
      </c>
      <c r="C23" s="53">
        <f t="shared" si="0"/>
        <v>-5.6386514719848124E-2</v>
      </c>
      <c r="D23" s="53">
        <v>0</v>
      </c>
      <c r="E23" s="53">
        <f>+'diferencijavimo koef. įvedimas'!C21</f>
        <v>0</v>
      </c>
      <c r="F23" s="53">
        <f t="shared" si="1"/>
        <v>-5.6386514719848124E-2</v>
      </c>
      <c r="I23" s="53">
        <v>1.3057929724596391E-2</v>
      </c>
      <c r="J23">
        <f>+'diferencijavimo koef. įvedimas'!C21</f>
        <v>0</v>
      </c>
      <c r="L23" s="72">
        <f t="shared" si="2"/>
        <v>6.9444444444444517E-2</v>
      </c>
    </row>
    <row r="24" spans="1:12">
      <c r="A24" t="s">
        <v>75</v>
      </c>
      <c r="B24" s="51" t="s">
        <v>36</v>
      </c>
      <c r="C24" s="53">
        <f t="shared" si="0"/>
        <v>-6.4933523266856669E-2</v>
      </c>
      <c r="D24" s="53">
        <v>0</v>
      </c>
      <c r="E24" s="53">
        <f>+'diferencijavimo koef. įvedimas'!C22</f>
        <v>0</v>
      </c>
      <c r="F24" s="53">
        <f t="shared" si="1"/>
        <v>-6.4933523266856669E-2</v>
      </c>
      <c r="I24" s="53">
        <v>4.5109211775878439E-3</v>
      </c>
      <c r="J24">
        <f>+'diferencijavimo koef. įvedimas'!C22</f>
        <v>0</v>
      </c>
      <c r="L24" s="72">
        <f t="shared" si="2"/>
        <v>6.9444444444444517E-2</v>
      </c>
    </row>
    <row r="25" spans="1:12">
      <c r="A25" t="s">
        <v>75</v>
      </c>
      <c r="B25" s="51" t="s">
        <v>24</v>
      </c>
      <c r="C25" s="53">
        <f t="shared" si="0"/>
        <v>-6.4933523266856669E-2</v>
      </c>
      <c r="D25" s="53">
        <v>0</v>
      </c>
      <c r="E25" s="53">
        <f>+'diferencijavimo koef. įvedimas'!C23</f>
        <v>0</v>
      </c>
      <c r="F25" s="53">
        <f t="shared" si="1"/>
        <v>-6.4933523266856669E-2</v>
      </c>
      <c r="I25" s="53">
        <v>4.5109211775878439E-3</v>
      </c>
      <c r="J25">
        <f>+'diferencijavimo koef. įvedimas'!C23</f>
        <v>0</v>
      </c>
      <c r="L25" s="72">
        <f t="shared" si="2"/>
        <v>6.9444444444444517E-2</v>
      </c>
    </row>
    <row r="26" spans="1:12">
      <c r="A26" t="s">
        <v>75</v>
      </c>
      <c r="B26" t="s">
        <v>10</v>
      </c>
      <c r="C26" s="53">
        <f t="shared" si="0"/>
        <v>-3.9292497625831035E-2</v>
      </c>
      <c r="D26" s="53">
        <v>0</v>
      </c>
      <c r="E26" s="53">
        <f>+'diferencijavimo koef. įvedimas'!C24</f>
        <v>0</v>
      </c>
      <c r="F26" s="53">
        <f t="shared" si="1"/>
        <v>-3.9292497625831035E-2</v>
      </c>
      <c r="I26" s="53">
        <v>3.0151946818613485E-2</v>
      </c>
      <c r="J26">
        <f>+'diferencijavimo koef. įvedimas'!C24</f>
        <v>0</v>
      </c>
      <c r="L26" s="72">
        <f t="shared" si="2"/>
        <v>6.9444444444444517E-2</v>
      </c>
    </row>
    <row r="27" spans="1:12">
      <c r="A27" t="s">
        <v>75</v>
      </c>
      <c r="B27" t="s">
        <v>12</v>
      </c>
      <c r="C27" s="53">
        <f t="shared" si="0"/>
        <v>-6.4933523266856669E-2</v>
      </c>
      <c r="D27" s="53">
        <v>0</v>
      </c>
      <c r="E27" s="53">
        <f>+'diferencijavimo koef. įvedimas'!C25</f>
        <v>0</v>
      </c>
      <c r="F27" s="53">
        <f t="shared" si="1"/>
        <v>-6.4933523266856669E-2</v>
      </c>
      <c r="I27" s="53">
        <v>4.5109211775878439E-3</v>
      </c>
      <c r="J27">
        <f>+'diferencijavimo koef. įvedimas'!C25</f>
        <v>0</v>
      </c>
      <c r="L27" s="72">
        <f t="shared" si="2"/>
        <v>6.9444444444444517E-2</v>
      </c>
    </row>
    <row r="28" spans="1:12">
      <c r="A28" t="s">
        <v>75</v>
      </c>
      <c r="B28" t="s">
        <v>47</v>
      </c>
      <c r="C28" s="53">
        <f t="shared" si="0"/>
        <v>-5.6386514719848124E-2</v>
      </c>
      <c r="D28" s="53">
        <v>0</v>
      </c>
      <c r="E28" s="53">
        <f>+'diferencijavimo koef. įvedimas'!C26</f>
        <v>0</v>
      </c>
      <c r="F28" s="53">
        <f t="shared" si="1"/>
        <v>-5.6386514719848124E-2</v>
      </c>
      <c r="I28" s="53">
        <v>1.3057929724596391E-2</v>
      </c>
      <c r="J28">
        <f>+'diferencijavimo koef. įvedimas'!C26</f>
        <v>0</v>
      </c>
      <c r="L28" s="72">
        <f t="shared" si="2"/>
        <v>6.9444444444444517E-2</v>
      </c>
    </row>
    <row r="29" spans="1:12">
      <c r="A29" t="s">
        <v>75</v>
      </c>
      <c r="B29" t="s">
        <v>39</v>
      </c>
      <c r="C29" s="53">
        <f t="shared" si="0"/>
        <v>-5.6386514719848124E-2</v>
      </c>
      <c r="D29" s="53">
        <v>0</v>
      </c>
      <c r="E29" s="53">
        <f>+'diferencijavimo koef. įvedimas'!C27</f>
        <v>0</v>
      </c>
      <c r="F29" s="53">
        <f t="shared" si="1"/>
        <v>-5.6386514719848124E-2</v>
      </c>
      <c r="I29" s="53">
        <v>1.3057929724596391E-2</v>
      </c>
      <c r="J29">
        <f>+'diferencijavimo koef. įvedimas'!C27</f>
        <v>0</v>
      </c>
      <c r="L29" s="72">
        <f t="shared" si="2"/>
        <v>6.9444444444444517E-2</v>
      </c>
    </row>
    <row r="30" spans="1:12">
      <c r="A30" t="s">
        <v>75</v>
      </c>
      <c r="B30" t="s">
        <v>38</v>
      </c>
      <c r="C30" s="53">
        <f t="shared" si="0"/>
        <v>-6.4933523266856669E-2</v>
      </c>
      <c r="D30" s="53">
        <v>0</v>
      </c>
      <c r="E30" s="53">
        <f>+'diferencijavimo koef. įvedimas'!C28</f>
        <v>0</v>
      </c>
      <c r="F30" s="53">
        <f t="shared" si="1"/>
        <v>-6.4933523266856669E-2</v>
      </c>
      <c r="I30" s="53">
        <v>4.5109211775878439E-3</v>
      </c>
      <c r="J30">
        <f>+'diferencijavimo koef. įvedimas'!C28</f>
        <v>0</v>
      </c>
      <c r="L30" s="72">
        <f t="shared" si="2"/>
        <v>6.9444444444444517E-2</v>
      </c>
    </row>
    <row r="31" spans="1:12">
      <c r="A31" t="s">
        <v>75</v>
      </c>
      <c r="B31" t="s">
        <v>9</v>
      </c>
      <c r="C31" s="53">
        <f t="shared" si="0"/>
        <v>-6.4933523266856669E-2</v>
      </c>
      <c r="D31" s="53">
        <v>0</v>
      </c>
      <c r="E31" s="53">
        <f>+'diferencijavimo koef. įvedimas'!C29</f>
        <v>0</v>
      </c>
      <c r="F31" s="53">
        <f t="shared" si="1"/>
        <v>-6.4933523266856669E-2</v>
      </c>
      <c r="I31" s="53">
        <v>4.5109211775878439E-3</v>
      </c>
      <c r="J31">
        <f>+'diferencijavimo koef. įvedimas'!C29</f>
        <v>0</v>
      </c>
      <c r="L31" s="72">
        <f t="shared" si="2"/>
        <v>6.9444444444444517E-2</v>
      </c>
    </row>
    <row r="32" spans="1:12">
      <c r="A32" t="s">
        <v>75</v>
      </c>
      <c r="B32" t="s">
        <v>66</v>
      </c>
      <c r="C32" s="53">
        <f t="shared" si="0"/>
        <v>-5.6386514719848124E-2</v>
      </c>
      <c r="D32" s="53">
        <v>0</v>
      </c>
      <c r="E32" s="53">
        <f>+'diferencijavimo koef. įvedimas'!C30</f>
        <v>0</v>
      </c>
      <c r="F32" s="53">
        <f t="shared" si="1"/>
        <v>-5.6386514719848124E-2</v>
      </c>
      <c r="I32" s="53">
        <v>1.3057929724596391E-2</v>
      </c>
      <c r="J32">
        <f>+'diferencijavimo koef. įvedimas'!C30</f>
        <v>0</v>
      </c>
      <c r="L32" s="72">
        <f t="shared" si="2"/>
        <v>6.9444444444444517E-2</v>
      </c>
    </row>
    <row r="33" spans="1:12">
      <c r="A33" t="s">
        <v>75</v>
      </c>
      <c r="B33" t="s">
        <v>23</v>
      </c>
      <c r="C33" s="53">
        <f t="shared" si="0"/>
        <v>-2.219848053181394E-2</v>
      </c>
      <c r="D33" s="53">
        <v>0</v>
      </c>
      <c r="E33" s="53">
        <f>+'diferencijavimo koef. įvedimas'!C31</f>
        <v>0</v>
      </c>
      <c r="F33" s="53">
        <f t="shared" si="1"/>
        <v>-2.219848053181394E-2</v>
      </c>
      <c r="I33" s="53">
        <v>4.7245963912630577E-2</v>
      </c>
      <c r="J33">
        <f>+'diferencijavimo koef. įvedimas'!C31</f>
        <v>0</v>
      </c>
      <c r="L33" s="72">
        <f t="shared" si="2"/>
        <v>6.9444444444444517E-2</v>
      </c>
    </row>
    <row r="34" spans="1:12">
      <c r="A34" t="s">
        <v>75</v>
      </c>
      <c r="B34" t="s">
        <v>4</v>
      </c>
      <c r="C34" s="53">
        <f t="shared" si="0"/>
        <v>-6.4933523266856669E-2</v>
      </c>
      <c r="D34" s="53">
        <v>0</v>
      </c>
      <c r="E34" s="53">
        <f>+'diferencijavimo koef. įvedimas'!C32</f>
        <v>0</v>
      </c>
      <c r="F34" s="53">
        <f t="shared" si="1"/>
        <v>-6.4933523266856669E-2</v>
      </c>
      <c r="I34" s="53">
        <v>4.5109211775878439E-3</v>
      </c>
      <c r="J34">
        <f>+'diferencijavimo koef. įvedimas'!C32</f>
        <v>0</v>
      </c>
      <c r="L34" s="72">
        <f t="shared" si="2"/>
        <v>6.9444444444444517E-2</v>
      </c>
    </row>
    <row r="35" spans="1:12">
      <c r="A35" t="s">
        <v>75</v>
      </c>
      <c r="B35" t="s">
        <v>28</v>
      </c>
      <c r="C35" s="53">
        <f t="shared" si="0"/>
        <v>-3.0745489078822484E-2</v>
      </c>
      <c r="D35" s="53">
        <v>0</v>
      </c>
      <c r="E35" s="53">
        <f>+'diferencijavimo koef. įvedimas'!C33</f>
        <v>0</v>
      </c>
      <c r="F35" s="53">
        <f t="shared" si="1"/>
        <v>-3.0745489078822484E-2</v>
      </c>
      <c r="I35" s="53">
        <v>3.8698955365622033E-2</v>
      </c>
      <c r="J35">
        <f>+'diferencijavimo koef. įvedimas'!C33</f>
        <v>0</v>
      </c>
      <c r="L35" s="72">
        <f t="shared" si="2"/>
        <v>6.9444444444444517E-2</v>
      </c>
    </row>
    <row r="36" spans="1:12">
      <c r="A36" t="s">
        <v>75</v>
      </c>
      <c r="B36" t="s">
        <v>26</v>
      </c>
      <c r="C36" s="53">
        <f t="shared" si="0"/>
        <v>-6.4933523266856669E-2</v>
      </c>
      <c r="D36" s="53">
        <v>0</v>
      </c>
      <c r="E36" s="53">
        <f>+'diferencijavimo koef. įvedimas'!C34</f>
        <v>0</v>
      </c>
      <c r="F36" s="53">
        <f t="shared" si="1"/>
        <v>-6.4933523266856669E-2</v>
      </c>
      <c r="I36" s="53">
        <v>4.5109211775878439E-3</v>
      </c>
      <c r="J36">
        <f>+'diferencijavimo koef. įvedimas'!C34</f>
        <v>0</v>
      </c>
      <c r="L36" s="72">
        <f t="shared" si="2"/>
        <v>6.9444444444444517E-2</v>
      </c>
    </row>
    <row r="37" spans="1:12">
      <c r="A37" t="s">
        <v>75</v>
      </c>
      <c r="B37" t="s">
        <v>16</v>
      </c>
      <c r="C37" s="53">
        <f t="shared" si="0"/>
        <v>-6.4933523266856669E-2</v>
      </c>
      <c r="D37" s="53">
        <v>0</v>
      </c>
      <c r="E37" s="53">
        <f>+'diferencijavimo koef. įvedimas'!C35</f>
        <v>0</v>
      </c>
      <c r="F37" s="53">
        <f t="shared" si="1"/>
        <v>-6.4933523266856669E-2</v>
      </c>
      <c r="I37" s="53">
        <v>4.5109211775878439E-3</v>
      </c>
      <c r="J37">
        <f>+'diferencijavimo koef. įvedimas'!C35</f>
        <v>0</v>
      </c>
      <c r="L37" s="72">
        <f t="shared" si="2"/>
        <v>6.9444444444444517E-2</v>
      </c>
    </row>
    <row r="38" spans="1:12">
      <c r="A38" t="s">
        <v>75</v>
      </c>
      <c r="B38" s="51" t="s">
        <v>22</v>
      </c>
      <c r="C38" s="53">
        <f t="shared" si="0"/>
        <v>-6.4933523266856669E-2</v>
      </c>
      <c r="D38" s="53">
        <v>0</v>
      </c>
      <c r="E38" s="53">
        <f>+'diferencijavimo koef. įvedimas'!C36</f>
        <v>0</v>
      </c>
      <c r="F38" s="53">
        <f t="shared" si="1"/>
        <v>-6.4933523266856669E-2</v>
      </c>
      <c r="I38" s="53">
        <v>4.5109211775878439E-3</v>
      </c>
      <c r="J38">
        <f>+'diferencijavimo koef. įvedimas'!C36</f>
        <v>0</v>
      </c>
      <c r="L38" s="72">
        <f t="shared" si="2"/>
        <v>6.9444444444444517E-2</v>
      </c>
    </row>
    <row r="39" spans="1:12">
      <c r="A39" t="s">
        <v>75</v>
      </c>
      <c r="B39" s="51" t="s">
        <v>41</v>
      </c>
      <c r="C39" s="53">
        <f t="shared" si="0"/>
        <v>-6.4933523266856669E-2</v>
      </c>
      <c r="D39" s="53">
        <v>0</v>
      </c>
      <c r="E39" s="53">
        <f>+'diferencijavimo koef. įvedimas'!C37</f>
        <v>0</v>
      </c>
      <c r="F39" s="53">
        <f t="shared" si="1"/>
        <v>-6.4933523266856669E-2</v>
      </c>
      <c r="I39" s="53">
        <v>4.5109211775878439E-3</v>
      </c>
      <c r="J39">
        <f>+'diferencijavimo koef. įvedimas'!C37</f>
        <v>0</v>
      </c>
      <c r="L39" s="72">
        <f t="shared" si="2"/>
        <v>6.9444444444444517E-2</v>
      </c>
    </row>
    <row r="40" spans="1:12">
      <c r="A40" t="s">
        <v>75</v>
      </c>
      <c r="B40" s="51" t="s">
        <v>35</v>
      </c>
      <c r="C40" s="53">
        <f t="shared" si="0"/>
        <v>-6.4933523266856669E-2</v>
      </c>
      <c r="D40" s="53">
        <v>0</v>
      </c>
      <c r="E40" s="53">
        <f>+'diferencijavimo koef. įvedimas'!C38</f>
        <v>0</v>
      </c>
      <c r="F40" s="53">
        <f t="shared" si="1"/>
        <v>-6.4933523266856669E-2</v>
      </c>
      <c r="I40" s="53">
        <v>4.5109211775878439E-3</v>
      </c>
      <c r="J40">
        <f>+'diferencijavimo koef. įvedimas'!C38</f>
        <v>0</v>
      </c>
      <c r="L40" s="72">
        <f t="shared" si="2"/>
        <v>6.9444444444444517E-2</v>
      </c>
    </row>
    <row r="41" spans="1:12">
      <c r="A41" t="s">
        <v>75</v>
      </c>
      <c r="B41" s="51" t="s">
        <v>45</v>
      </c>
      <c r="C41" s="53">
        <f t="shared" si="0"/>
        <v>-6.4933523266856669E-2</v>
      </c>
      <c r="D41" s="53">
        <v>0</v>
      </c>
      <c r="E41" s="53">
        <f>+'diferencijavimo koef. įvedimas'!C39</f>
        <v>0</v>
      </c>
      <c r="F41" s="53">
        <f t="shared" si="1"/>
        <v>-6.4933523266856669E-2</v>
      </c>
      <c r="I41" s="53">
        <v>4.5109211775878439E-3</v>
      </c>
      <c r="J41">
        <f>+'diferencijavimo koef. įvedimas'!C39</f>
        <v>0</v>
      </c>
      <c r="L41" s="72">
        <f t="shared" si="2"/>
        <v>6.9444444444444517E-2</v>
      </c>
    </row>
    <row r="42" spans="1:12">
      <c r="A42" t="s">
        <v>75</v>
      </c>
      <c r="B42" s="51" t="s">
        <v>59</v>
      </c>
      <c r="C42" s="53">
        <f t="shared" si="0"/>
        <v>-6.4933523266856669E-2</v>
      </c>
      <c r="D42" s="53">
        <v>0</v>
      </c>
      <c r="E42" s="53">
        <f>+'diferencijavimo koef. įvedimas'!C40</f>
        <v>0</v>
      </c>
      <c r="F42" s="53">
        <f t="shared" si="1"/>
        <v>-6.4933523266856669E-2</v>
      </c>
      <c r="I42" s="53">
        <v>4.5109211775878439E-3</v>
      </c>
      <c r="J42">
        <f>+'diferencijavimo koef. įvedimas'!C40</f>
        <v>0</v>
      </c>
      <c r="L42" s="72">
        <f t="shared" si="2"/>
        <v>6.9444444444444517E-2</v>
      </c>
    </row>
    <row r="43" spans="1:12">
      <c r="A43" t="s">
        <v>75</v>
      </c>
      <c r="B43" s="51" t="s">
        <v>32</v>
      </c>
      <c r="C43" s="53">
        <f t="shared" si="0"/>
        <v>-4.783950617283958E-2</v>
      </c>
      <c r="D43" s="53">
        <v>0</v>
      </c>
      <c r="E43" s="53">
        <f>+'diferencijavimo koef. įvedimas'!C41</f>
        <v>0</v>
      </c>
      <c r="F43" s="53">
        <f t="shared" si="1"/>
        <v>-4.783950617283958E-2</v>
      </c>
      <c r="I43" s="53">
        <v>2.1604938271604937E-2</v>
      </c>
      <c r="J43">
        <f>+'diferencijavimo koef. įvedimas'!C41</f>
        <v>0</v>
      </c>
      <c r="L43" s="72">
        <f t="shared" si="2"/>
        <v>6.9444444444444517E-2</v>
      </c>
    </row>
    <row r="44" spans="1:12">
      <c r="A44" t="s">
        <v>75</v>
      </c>
      <c r="B44" s="51" t="s">
        <v>18</v>
      </c>
      <c r="C44" s="53">
        <f t="shared" si="0"/>
        <v>-6.4933523266856669E-2</v>
      </c>
      <c r="D44" s="53">
        <v>0</v>
      </c>
      <c r="E44" s="53">
        <f>+'diferencijavimo koef. įvedimas'!C42</f>
        <v>0</v>
      </c>
      <c r="F44" s="53">
        <f t="shared" si="1"/>
        <v>-6.4933523266856669E-2</v>
      </c>
      <c r="I44" s="53">
        <v>4.5109211775878439E-3</v>
      </c>
      <c r="J44">
        <f>+'diferencijavimo koef. įvedimas'!C42</f>
        <v>0</v>
      </c>
      <c r="L44" s="72">
        <f t="shared" si="2"/>
        <v>6.9444444444444517E-2</v>
      </c>
    </row>
    <row r="45" spans="1:12">
      <c r="A45" t="s">
        <v>75</v>
      </c>
      <c r="B45" s="51" t="s">
        <v>34</v>
      </c>
      <c r="C45" s="53">
        <f t="shared" si="0"/>
        <v>-6.4933523266856669E-2</v>
      </c>
      <c r="D45" s="53">
        <v>0</v>
      </c>
      <c r="E45" s="53">
        <f>+'diferencijavimo koef. įvedimas'!C43</f>
        <v>0</v>
      </c>
      <c r="F45" s="53">
        <f t="shared" si="1"/>
        <v>-6.4933523266856669E-2</v>
      </c>
      <c r="I45" s="53">
        <v>4.5109211775878439E-3</v>
      </c>
      <c r="J45">
        <f>+'diferencijavimo koef. įvedimas'!C43</f>
        <v>0</v>
      </c>
      <c r="L45" s="72">
        <f t="shared" si="2"/>
        <v>6.9444444444444517E-2</v>
      </c>
    </row>
    <row r="46" spans="1:12">
      <c r="A46" t="s">
        <v>75</v>
      </c>
      <c r="B46" s="51" t="s">
        <v>15</v>
      </c>
      <c r="C46" s="53">
        <f t="shared" si="0"/>
        <v>-6.4933523266856669E-2</v>
      </c>
      <c r="D46" s="53">
        <v>0</v>
      </c>
      <c r="E46" s="53">
        <f>+'diferencijavimo koef. įvedimas'!C44</f>
        <v>0</v>
      </c>
      <c r="F46" s="53">
        <f t="shared" si="1"/>
        <v>-6.4933523266856669E-2</v>
      </c>
      <c r="I46" s="53">
        <v>4.5109211775878439E-3</v>
      </c>
      <c r="J46">
        <f>+'diferencijavimo koef. įvedimas'!C44</f>
        <v>0</v>
      </c>
      <c r="L46" s="72">
        <f t="shared" si="2"/>
        <v>6.9444444444444517E-2</v>
      </c>
    </row>
    <row r="47" spans="1:12">
      <c r="A47" t="s">
        <v>75</v>
      </c>
      <c r="B47" s="51" t="s">
        <v>29</v>
      </c>
      <c r="C47" s="53">
        <f t="shared" si="0"/>
        <v>-6.4933523266856669E-2</v>
      </c>
      <c r="D47" s="53">
        <v>0</v>
      </c>
      <c r="E47" s="53">
        <f>+'diferencijavimo koef. įvedimas'!C45</f>
        <v>0</v>
      </c>
      <c r="F47" s="53">
        <f t="shared" si="1"/>
        <v>-6.4933523266856669E-2</v>
      </c>
      <c r="I47" s="53">
        <v>4.5109211775878439E-3</v>
      </c>
      <c r="J47">
        <f>+'diferencijavimo koef. įvedimas'!C45</f>
        <v>0</v>
      </c>
      <c r="L47" s="72">
        <f t="shared" si="2"/>
        <v>6.9444444444444517E-2</v>
      </c>
    </row>
    <row r="48" spans="1:12">
      <c r="A48" t="s">
        <v>75</v>
      </c>
      <c r="B48" s="51" t="s">
        <v>2</v>
      </c>
      <c r="C48" s="53">
        <f t="shared" si="0"/>
        <v>-6.4933523266856669E-2</v>
      </c>
      <c r="D48" s="53">
        <v>0</v>
      </c>
      <c r="E48" s="53">
        <f>+'diferencijavimo koef. įvedimas'!C46</f>
        <v>0</v>
      </c>
      <c r="F48" s="53">
        <f t="shared" si="1"/>
        <v>-6.4933523266856669E-2</v>
      </c>
      <c r="I48" s="53">
        <v>4.5109211775878439E-3</v>
      </c>
      <c r="J48">
        <f>+'diferencijavimo koef. įvedimas'!C46</f>
        <v>0</v>
      </c>
      <c r="L48" s="72">
        <f t="shared" si="2"/>
        <v>6.9444444444444517E-2</v>
      </c>
    </row>
    <row r="49" spans="1:12">
      <c r="A49" t="s">
        <v>75</v>
      </c>
      <c r="B49" s="51" t="s">
        <v>52</v>
      </c>
      <c r="C49" s="53">
        <f t="shared" si="0"/>
        <v>-6.4933523266856669E-2</v>
      </c>
      <c r="D49" s="53">
        <v>0</v>
      </c>
      <c r="E49" s="53">
        <f>+'diferencijavimo koef. įvedimas'!C47</f>
        <v>0</v>
      </c>
      <c r="F49" s="53">
        <f t="shared" si="1"/>
        <v>-6.4933523266856669E-2</v>
      </c>
      <c r="I49" s="53">
        <v>4.5109211775878439E-3</v>
      </c>
      <c r="J49">
        <f>+'diferencijavimo koef. įvedimas'!C47</f>
        <v>0</v>
      </c>
      <c r="L49" s="72">
        <f t="shared" si="2"/>
        <v>6.9444444444444517E-2</v>
      </c>
    </row>
    <row r="50" spans="1:12">
      <c r="A50" t="s">
        <v>75</v>
      </c>
      <c r="B50" t="s">
        <v>42</v>
      </c>
      <c r="C50" s="53">
        <f t="shared" si="0"/>
        <v>-6.4933523266856669E-2</v>
      </c>
      <c r="D50" s="53">
        <v>0</v>
      </c>
      <c r="E50" s="53">
        <f>+'diferencijavimo koef. įvedimas'!C48</f>
        <v>0</v>
      </c>
      <c r="F50" s="53">
        <f t="shared" si="1"/>
        <v>-6.4933523266856669E-2</v>
      </c>
      <c r="I50" s="53">
        <v>4.5109211775878439E-3</v>
      </c>
      <c r="J50">
        <f>+'diferencijavimo koef. įvedimas'!C48</f>
        <v>0</v>
      </c>
      <c r="L50" s="72">
        <f t="shared" si="2"/>
        <v>6.9444444444444517E-2</v>
      </c>
    </row>
    <row r="51" spans="1:12">
      <c r="A51" t="s">
        <v>75</v>
      </c>
      <c r="B51" t="s">
        <v>40</v>
      </c>
      <c r="C51" s="53">
        <f t="shared" si="0"/>
        <v>-5.6386514719848124E-2</v>
      </c>
      <c r="D51" s="53">
        <v>0</v>
      </c>
      <c r="E51" s="53">
        <f>+'diferencijavimo koef. įvedimas'!C49</f>
        <v>0</v>
      </c>
      <c r="F51" s="53">
        <f t="shared" si="1"/>
        <v>-5.6386514719848124E-2</v>
      </c>
      <c r="I51" s="53">
        <v>1.3057929724596391E-2</v>
      </c>
      <c r="J51">
        <f>+'diferencijavimo koef. įvedimas'!C49</f>
        <v>0</v>
      </c>
      <c r="L51" s="72">
        <f t="shared" si="2"/>
        <v>6.9444444444444517E-2</v>
      </c>
    </row>
    <row r="52" spans="1:12">
      <c r="A52" t="s">
        <v>75</v>
      </c>
      <c r="B52" s="45" t="s">
        <v>68</v>
      </c>
      <c r="C52" s="53">
        <f t="shared" si="0"/>
        <v>-6.4933523266856669E-2</v>
      </c>
      <c r="D52" s="53">
        <v>0</v>
      </c>
      <c r="E52" s="53">
        <f>+'diferencijavimo koef. įvedimas'!C50</f>
        <v>0</v>
      </c>
      <c r="F52" s="53">
        <f t="shared" si="1"/>
        <v>-6.4933523266856669E-2</v>
      </c>
      <c r="I52" s="53">
        <v>4.5109211775878439E-3</v>
      </c>
      <c r="J52">
        <f>+'diferencijavimo koef. įvedimas'!C50</f>
        <v>0</v>
      </c>
      <c r="L52" s="72">
        <f t="shared" si="2"/>
        <v>6.9444444444444517E-2</v>
      </c>
    </row>
    <row r="53" spans="1:12">
      <c r="A53" t="s">
        <v>75</v>
      </c>
      <c r="B53" t="s">
        <v>60</v>
      </c>
      <c r="C53" s="53">
        <f t="shared" si="0"/>
        <v>-6.4933523266856669E-2</v>
      </c>
      <c r="D53" s="53">
        <v>0</v>
      </c>
      <c r="E53" s="53">
        <f>+'diferencijavimo koef. įvedimas'!C51</f>
        <v>0</v>
      </c>
      <c r="F53" s="53">
        <f t="shared" si="1"/>
        <v>-6.4933523266856669E-2</v>
      </c>
      <c r="I53" s="53">
        <v>4.5109211775878439E-3</v>
      </c>
      <c r="J53">
        <f>+'diferencijavimo koef. įvedimas'!C51</f>
        <v>0</v>
      </c>
      <c r="L53" s="72">
        <f t="shared" si="2"/>
        <v>6.9444444444444517E-2</v>
      </c>
    </row>
    <row r="54" spans="1:12">
      <c r="A54" t="s">
        <v>75</v>
      </c>
      <c r="B54" t="s">
        <v>73</v>
      </c>
      <c r="C54" s="53">
        <f t="shared" si="0"/>
        <v>-5.6386514719848124E-2</v>
      </c>
      <c r="D54" s="53">
        <v>0</v>
      </c>
      <c r="E54" s="53">
        <f>+'diferencijavimo koef. įvedimas'!C52</f>
        <v>0</v>
      </c>
      <c r="F54" s="53">
        <f t="shared" si="1"/>
        <v>-5.6386514719848124E-2</v>
      </c>
      <c r="I54" s="53">
        <v>1.3057929724596391E-2</v>
      </c>
      <c r="J54">
        <f>+'diferencijavimo koef. įvedimas'!C52</f>
        <v>0</v>
      </c>
      <c r="L54" s="72">
        <f t="shared" si="2"/>
        <v>6.9444444444444517E-2</v>
      </c>
    </row>
    <row r="55" spans="1:12">
      <c r="A55" t="s">
        <v>75</v>
      </c>
      <c r="B55" t="s">
        <v>17</v>
      </c>
      <c r="C55" s="53">
        <f t="shared" si="0"/>
        <v>-6.4933523266856669E-2</v>
      </c>
      <c r="D55" s="53">
        <v>0</v>
      </c>
      <c r="E55" s="53">
        <f>+'diferencijavimo koef. įvedimas'!C53</f>
        <v>0</v>
      </c>
      <c r="F55" s="53">
        <f t="shared" si="1"/>
        <v>-6.4933523266856669E-2</v>
      </c>
      <c r="I55" s="53">
        <v>4.5109211775878439E-3</v>
      </c>
      <c r="J55">
        <f>+'diferencijavimo koef. įvedimas'!C53</f>
        <v>0</v>
      </c>
      <c r="L55" s="72">
        <f t="shared" si="2"/>
        <v>6.9444444444444517E-2</v>
      </c>
    </row>
    <row r="56" spans="1:12">
      <c r="A56" t="s">
        <v>75</v>
      </c>
      <c r="B56" t="s">
        <v>21</v>
      </c>
      <c r="C56" s="53">
        <f t="shared" si="0"/>
        <v>1.1989553656220259E-2</v>
      </c>
      <c r="D56" s="53">
        <v>0</v>
      </c>
      <c r="E56" s="53">
        <f>+'diferencijavimo koef. įvedimas'!C54</f>
        <v>0</v>
      </c>
      <c r="F56" s="53">
        <f t="shared" si="1"/>
        <v>1.1989553656220259E-2</v>
      </c>
      <c r="I56" s="53">
        <v>8.1433998100664776E-2</v>
      </c>
      <c r="J56">
        <f>+'diferencijavimo koef. įvedimas'!C54</f>
        <v>0</v>
      </c>
      <c r="L56" s="72">
        <f t="shared" si="2"/>
        <v>6.9444444444444517E-2</v>
      </c>
    </row>
    <row r="57" spans="1:12">
      <c r="A57" t="s">
        <v>75</v>
      </c>
      <c r="B57" t="s">
        <v>51</v>
      </c>
      <c r="C57" s="53">
        <f t="shared" si="0"/>
        <v>-6.4933523266856669E-2</v>
      </c>
      <c r="D57" s="53">
        <v>0</v>
      </c>
      <c r="E57" s="53">
        <f>+'diferencijavimo koef. įvedimas'!C55</f>
        <v>0</v>
      </c>
      <c r="F57" s="53">
        <f t="shared" si="1"/>
        <v>-6.4933523266856669E-2</v>
      </c>
      <c r="I57" s="53">
        <v>4.5109211775878439E-3</v>
      </c>
      <c r="J57">
        <f>+'diferencijavimo koef. įvedimas'!C55</f>
        <v>0</v>
      </c>
      <c r="L57" s="72">
        <f t="shared" si="2"/>
        <v>6.9444444444444517E-2</v>
      </c>
    </row>
    <row r="58" spans="1:12">
      <c r="A58" t="s">
        <v>75</v>
      </c>
      <c r="B58" t="s">
        <v>27</v>
      </c>
      <c r="C58" s="53">
        <f t="shared" si="0"/>
        <v>-6.4933523266856669E-2</v>
      </c>
      <c r="D58" s="53">
        <v>0</v>
      </c>
      <c r="E58" s="53">
        <f>+'diferencijavimo koef. įvedimas'!C56</f>
        <v>0</v>
      </c>
      <c r="F58" s="53">
        <f t="shared" si="1"/>
        <v>-6.4933523266856669E-2</v>
      </c>
      <c r="I58" s="53">
        <v>4.5109211775878439E-3</v>
      </c>
      <c r="J58">
        <f>+'diferencijavimo koef. įvedimas'!C56</f>
        <v>0</v>
      </c>
      <c r="L58" s="72">
        <f t="shared" si="2"/>
        <v>6.9444444444444517E-2</v>
      </c>
    </row>
    <row r="59" spans="1:12">
      <c r="A59" t="s">
        <v>75</v>
      </c>
      <c r="B59" s="51" t="s">
        <v>44</v>
      </c>
      <c r="C59" s="53">
        <f t="shared" si="0"/>
        <v>-6.4933523266856669E-2</v>
      </c>
      <c r="D59" s="53">
        <v>0</v>
      </c>
      <c r="E59" s="53">
        <f>+'diferencijavimo koef. įvedimas'!C57</f>
        <v>0</v>
      </c>
      <c r="F59" s="53">
        <f t="shared" si="1"/>
        <v>-6.4933523266856669E-2</v>
      </c>
      <c r="I59" s="53">
        <v>4.5109211775878439E-3</v>
      </c>
      <c r="J59">
        <f>+'diferencijavimo koef. įvedimas'!C57</f>
        <v>0</v>
      </c>
      <c r="L59" s="72">
        <f t="shared" si="2"/>
        <v>6.9444444444444517E-2</v>
      </c>
    </row>
    <row r="60" spans="1:12">
      <c r="A60" t="s">
        <v>75</v>
      </c>
      <c r="B60" t="s">
        <v>54</v>
      </c>
      <c r="C60" s="53">
        <f t="shared" si="0"/>
        <v>-6.4933523266856669E-2</v>
      </c>
      <c r="D60" s="53">
        <v>0</v>
      </c>
      <c r="E60" s="53">
        <f>+'diferencijavimo koef. įvedimas'!C58</f>
        <v>0</v>
      </c>
      <c r="F60" s="53">
        <f t="shared" si="1"/>
        <v>-6.4933523266856669E-2</v>
      </c>
      <c r="I60" s="53">
        <v>4.5109211775878439E-3</v>
      </c>
      <c r="J60">
        <f>+'diferencijavimo koef. įvedimas'!C58</f>
        <v>0</v>
      </c>
      <c r="L60" s="72">
        <f t="shared" si="2"/>
        <v>6.9444444444444517E-2</v>
      </c>
    </row>
    <row r="61" spans="1:12">
      <c r="A61" t="s">
        <v>75</v>
      </c>
      <c r="B61" t="s">
        <v>3</v>
      </c>
      <c r="C61" s="53">
        <f t="shared" si="0"/>
        <v>-4.783950617283958E-2</v>
      </c>
      <c r="D61" s="53">
        <v>0</v>
      </c>
      <c r="E61" s="53">
        <f>+'diferencijavimo koef. įvedimas'!C59</f>
        <v>0</v>
      </c>
      <c r="F61" s="53">
        <f t="shared" si="1"/>
        <v>-4.783950617283958E-2</v>
      </c>
      <c r="I61" s="53">
        <v>2.1604938271604937E-2</v>
      </c>
      <c r="J61">
        <f>+'diferencijavimo koef. įvedimas'!C59</f>
        <v>0</v>
      </c>
      <c r="L61" s="72">
        <f t="shared" si="2"/>
        <v>6.9444444444444517E-2</v>
      </c>
    </row>
    <row r="62" spans="1:12">
      <c r="A62" t="s">
        <v>75</v>
      </c>
      <c r="B62" t="s">
        <v>1</v>
      </c>
      <c r="C62" s="53">
        <f t="shared" si="0"/>
        <v>-1.3651471984805388E-2</v>
      </c>
      <c r="D62" s="53">
        <v>0</v>
      </c>
      <c r="E62" s="53">
        <f>+'diferencijavimo koef. įvedimas'!C60</f>
        <v>0</v>
      </c>
      <c r="F62" s="53">
        <f t="shared" si="1"/>
        <v>-1.3651471984805388E-2</v>
      </c>
      <c r="I62" s="53">
        <v>5.5792972459639129E-2</v>
      </c>
      <c r="J62">
        <f>+'diferencijavimo koef. įvedimas'!C60</f>
        <v>0</v>
      </c>
      <c r="L62" s="72">
        <f t="shared" si="2"/>
        <v>6.9444444444444517E-2</v>
      </c>
    </row>
    <row r="63" spans="1:12">
      <c r="A63" t="s">
        <v>77</v>
      </c>
      <c r="B63" t="s">
        <v>69</v>
      </c>
      <c r="C63" s="53">
        <f t="shared" si="0"/>
        <v>-6.4933523266856669E-2</v>
      </c>
      <c r="D63" s="53">
        <v>0</v>
      </c>
      <c r="E63" s="53">
        <f>+'diferencijavimo koef. įvedimas'!C61</f>
        <v>0</v>
      </c>
      <c r="F63" s="53">
        <f t="shared" si="1"/>
        <v>-6.4933523266856669E-2</v>
      </c>
      <c r="I63" s="53">
        <v>4.5109211775878439E-3</v>
      </c>
      <c r="J63">
        <f>+'diferencijavimo koef. įvedimas'!C61</f>
        <v>0</v>
      </c>
      <c r="L63" s="72">
        <f t="shared" si="2"/>
        <v>6.9444444444444517E-2</v>
      </c>
    </row>
    <row r="64" spans="1:12">
      <c r="A64" t="s">
        <v>77</v>
      </c>
      <c r="B64" t="s">
        <v>61</v>
      </c>
      <c r="C64" s="53">
        <f t="shared" si="0"/>
        <v>-6.4933523266856669E-2</v>
      </c>
      <c r="D64" s="53">
        <v>0</v>
      </c>
      <c r="E64" s="53">
        <f>+'diferencijavimo koef. įvedimas'!C62</f>
        <v>0</v>
      </c>
      <c r="F64" s="53">
        <f t="shared" si="1"/>
        <v>-6.4933523266856669E-2</v>
      </c>
      <c r="I64" s="53">
        <v>4.5109211775878439E-3</v>
      </c>
      <c r="J64">
        <f>+'diferencijavimo koef. įvedimas'!C62</f>
        <v>0</v>
      </c>
      <c r="L64" s="72">
        <f t="shared" si="2"/>
        <v>6.9444444444444517E-2</v>
      </c>
    </row>
    <row r="65" spans="1:12">
      <c r="A65" t="s">
        <v>77</v>
      </c>
      <c r="B65" t="s">
        <v>31</v>
      </c>
      <c r="C65" s="53">
        <f t="shared" si="0"/>
        <v>-6.4933523266856669E-2</v>
      </c>
      <c r="D65" s="53">
        <v>0</v>
      </c>
      <c r="E65" s="53">
        <f>+'diferencijavimo koef. įvedimas'!C63</f>
        <v>0</v>
      </c>
      <c r="F65" s="53">
        <f t="shared" si="1"/>
        <v>-6.4933523266856669E-2</v>
      </c>
      <c r="I65" s="53">
        <v>4.5109211775878439E-3</v>
      </c>
      <c r="J65">
        <f>+'diferencijavimo koef. įvedimas'!C63</f>
        <v>0</v>
      </c>
      <c r="L65" s="72">
        <f t="shared" si="2"/>
        <v>6.9444444444444517E-2</v>
      </c>
    </row>
    <row r="66" spans="1:12">
      <c r="A66" t="s">
        <v>77</v>
      </c>
      <c r="B66" t="s">
        <v>55</v>
      </c>
      <c r="C66" s="53">
        <f t="shared" si="0"/>
        <v>-6.4933523266856669E-2</v>
      </c>
      <c r="D66" s="53">
        <v>0</v>
      </c>
      <c r="E66" s="53">
        <f>+'diferencijavimo koef. įvedimas'!C64</f>
        <v>0</v>
      </c>
      <c r="F66" s="53">
        <f t="shared" si="1"/>
        <v>-6.4933523266856669E-2</v>
      </c>
      <c r="I66" s="53">
        <v>4.5109211775878439E-3</v>
      </c>
      <c r="J66">
        <f>+'diferencijavimo koef. įvedimas'!C64</f>
        <v>0</v>
      </c>
      <c r="L66" s="72">
        <f t="shared" si="2"/>
        <v>6.9444444444444517E-2</v>
      </c>
    </row>
    <row r="67" spans="1:12">
      <c r="A67" t="s">
        <v>77</v>
      </c>
      <c r="B67" t="s">
        <v>67</v>
      </c>
      <c r="C67" s="53">
        <f t="shared" si="0"/>
        <v>-6.4933523266856669E-2</v>
      </c>
      <c r="D67" s="53">
        <v>0</v>
      </c>
      <c r="E67" s="53">
        <f>+'diferencijavimo koef. įvedimas'!C65</f>
        <v>0</v>
      </c>
      <c r="F67" s="53">
        <f t="shared" si="1"/>
        <v>-6.4933523266856669E-2</v>
      </c>
      <c r="I67" s="53">
        <v>4.5109211775878439E-3</v>
      </c>
      <c r="J67">
        <f>+'diferencijavimo koef. įvedimas'!C65</f>
        <v>0</v>
      </c>
      <c r="L67" s="72">
        <f t="shared" si="2"/>
        <v>6.9444444444444517E-2</v>
      </c>
    </row>
    <row r="68" spans="1:12">
      <c r="A68" t="s">
        <v>77</v>
      </c>
      <c r="B68" t="s">
        <v>46</v>
      </c>
      <c r="C68" s="53">
        <f t="shared" si="0"/>
        <v>-4.783950617283958E-2</v>
      </c>
      <c r="D68" s="53">
        <v>0</v>
      </c>
      <c r="E68" s="53">
        <f>+'diferencijavimo koef. įvedimas'!C66</f>
        <v>0</v>
      </c>
      <c r="F68" s="53">
        <f t="shared" si="1"/>
        <v>-4.783950617283958E-2</v>
      </c>
      <c r="I68" s="53">
        <v>2.1604938271604937E-2</v>
      </c>
      <c r="J68">
        <f>+'diferencijavimo koef. įvedimas'!C66</f>
        <v>0</v>
      </c>
      <c r="L68" s="72">
        <f t="shared" si="2"/>
        <v>6.9444444444444517E-2</v>
      </c>
    </row>
    <row r="69" spans="1:12">
      <c r="A69" t="s">
        <v>77</v>
      </c>
      <c r="B69" t="s">
        <v>6</v>
      </c>
      <c r="C69" s="53">
        <f t="shared" ref="C69:C75" si="3">+I69-L69</f>
        <v>-6.4933523266856669E-2</v>
      </c>
      <c r="D69" s="53">
        <v>0</v>
      </c>
      <c r="E69" s="53">
        <f>+'diferencijavimo koef. įvedimas'!C67</f>
        <v>0</v>
      </c>
      <c r="F69" s="53">
        <f t="shared" ref="F69:F75" si="4">+IF($B$1=1,C69,IF($B$1=2,D69,E69))</f>
        <v>-6.4933523266856669E-2</v>
      </c>
      <c r="I69" s="53">
        <v>4.5109211775878439E-3</v>
      </c>
      <c r="J69">
        <f>+'diferencijavimo koef. įvedimas'!C67</f>
        <v>0</v>
      </c>
      <c r="L69" s="72">
        <f t="shared" ref="L69:L75" si="5">AVERAGE($I$4:$I$76)*5</f>
        <v>6.9444444444444517E-2</v>
      </c>
    </row>
    <row r="70" spans="1:12">
      <c r="A70" t="s">
        <v>77</v>
      </c>
      <c r="B70" t="s">
        <v>62</v>
      </c>
      <c r="C70" s="53">
        <f t="shared" si="3"/>
        <v>-5.6386514719848124E-2</v>
      </c>
      <c r="D70" s="53">
        <v>0</v>
      </c>
      <c r="E70" s="53">
        <f>+'diferencijavimo koef. įvedimas'!C68</f>
        <v>0</v>
      </c>
      <c r="F70" s="53">
        <f t="shared" si="4"/>
        <v>-5.6386514719848124E-2</v>
      </c>
      <c r="I70" s="53">
        <v>1.3057929724596391E-2</v>
      </c>
      <c r="J70">
        <f>+'diferencijavimo koef. įvedimas'!C68</f>
        <v>0</v>
      </c>
      <c r="L70" s="72">
        <f t="shared" si="5"/>
        <v>6.9444444444444517E-2</v>
      </c>
    </row>
    <row r="71" spans="1:12">
      <c r="A71" t="s">
        <v>77</v>
      </c>
      <c r="B71" t="s">
        <v>56</v>
      </c>
      <c r="C71" s="53">
        <f t="shared" si="3"/>
        <v>-6.4933523266856669E-2</v>
      </c>
      <c r="D71" s="53">
        <v>0</v>
      </c>
      <c r="E71" s="53">
        <f>+'diferencijavimo koef. įvedimas'!C69</f>
        <v>0</v>
      </c>
      <c r="F71" s="53">
        <f t="shared" si="4"/>
        <v>-6.4933523266856669E-2</v>
      </c>
      <c r="I71" s="53">
        <v>4.5109211775878439E-3</v>
      </c>
      <c r="J71">
        <f>+'diferencijavimo koef. įvedimas'!C69</f>
        <v>0</v>
      </c>
      <c r="L71" s="72">
        <f t="shared" si="5"/>
        <v>6.9444444444444517E-2</v>
      </c>
    </row>
    <row r="72" spans="1:12">
      <c r="A72" t="s">
        <v>77</v>
      </c>
      <c r="B72" t="s">
        <v>63</v>
      </c>
      <c r="C72" s="53">
        <f t="shared" si="3"/>
        <v>-6.4933523266856669E-2</v>
      </c>
      <c r="D72" s="53">
        <v>0</v>
      </c>
      <c r="E72" s="53">
        <f>+'diferencijavimo koef. įvedimas'!C70</f>
        <v>0</v>
      </c>
      <c r="F72" s="53">
        <f t="shared" si="4"/>
        <v>-6.4933523266856669E-2</v>
      </c>
      <c r="I72" s="53">
        <v>4.5109211775878439E-3</v>
      </c>
      <c r="J72">
        <f>+'diferencijavimo koef. įvedimas'!C70</f>
        <v>0</v>
      </c>
      <c r="L72" s="72">
        <f t="shared" si="5"/>
        <v>6.9444444444444517E-2</v>
      </c>
    </row>
    <row r="73" spans="1:12">
      <c r="A73" t="s">
        <v>77</v>
      </c>
      <c r="B73" t="s">
        <v>65</v>
      </c>
      <c r="C73" s="53">
        <f t="shared" si="3"/>
        <v>-6.4933523266856669E-2</v>
      </c>
      <c r="D73" s="53">
        <v>0</v>
      </c>
      <c r="E73" s="53">
        <f>+'diferencijavimo koef. įvedimas'!C71</f>
        <v>0</v>
      </c>
      <c r="F73" s="53">
        <f t="shared" si="4"/>
        <v>-6.4933523266856669E-2</v>
      </c>
      <c r="I73" s="53">
        <v>4.5109211775878439E-3</v>
      </c>
      <c r="J73">
        <f>+'diferencijavimo koef. įvedimas'!C71</f>
        <v>0</v>
      </c>
      <c r="L73" s="72">
        <f t="shared" si="5"/>
        <v>6.9444444444444517E-2</v>
      </c>
    </row>
    <row r="74" spans="1:12">
      <c r="A74" t="s">
        <v>78</v>
      </c>
      <c r="B74" t="s">
        <v>48</v>
      </c>
      <c r="C74" s="53">
        <f t="shared" si="3"/>
        <v>-3.9292497625831035E-2</v>
      </c>
      <c r="D74" s="53">
        <v>0</v>
      </c>
      <c r="E74" s="53">
        <f>+'diferencijavimo koef. įvedimas'!C72</f>
        <v>0</v>
      </c>
      <c r="F74" s="53">
        <f t="shared" si="4"/>
        <v>-3.9292497625831035E-2</v>
      </c>
      <c r="I74" s="53">
        <v>3.0151946818613485E-2</v>
      </c>
      <c r="J74">
        <f>+'diferencijavimo koef. įvedimas'!C72</f>
        <v>0</v>
      </c>
      <c r="L74" s="72">
        <f t="shared" si="5"/>
        <v>6.9444444444444517E-2</v>
      </c>
    </row>
    <row r="75" spans="1:12">
      <c r="A75" t="s">
        <v>78</v>
      </c>
      <c r="B75" t="s">
        <v>57</v>
      </c>
      <c r="C75" s="53">
        <f t="shared" si="3"/>
        <v>3.7630579297245892E-2</v>
      </c>
      <c r="D75" s="53">
        <v>0</v>
      </c>
      <c r="E75" s="53">
        <f>+'diferencijavimo koef. įvedimas'!C73</f>
        <v>0</v>
      </c>
      <c r="F75" s="53">
        <f t="shared" si="4"/>
        <v>3.7630579297245892E-2</v>
      </c>
      <c r="I75" s="53">
        <v>0.10707502374169041</v>
      </c>
      <c r="J75">
        <f>+'diferencijavimo koef. įvedimas'!C73</f>
        <v>0</v>
      </c>
      <c r="L75" s="72">
        <f t="shared" si="5"/>
        <v>6.9444444444444517E-2</v>
      </c>
    </row>
    <row r="76" spans="1:12">
      <c r="B76" s="40"/>
      <c r="C76" s="53"/>
      <c r="D76" s="53"/>
      <c r="E76" s="53"/>
      <c r="F76" s="53"/>
      <c r="I76" s="53"/>
      <c r="L76" s="7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scenarijų aprašai</vt:lpstr>
      <vt:lpstr>scenarijų pasirinkimas</vt:lpstr>
      <vt:lpstr>paklausa ir pasiula</vt:lpstr>
      <vt:lpstr>studijų vietų sk. įvedimas</vt:lpstr>
      <vt:lpstr>diferencijavimo koef. įvedimas</vt:lpstr>
      <vt:lpstr>realus poreikis 2020</vt:lpstr>
      <vt:lpstr>pletros poreikis</vt:lpstr>
      <vt:lpstr>darbo kruvis</vt:lpstr>
      <vt:lpstr>pletros diferencijavimas</vt:lpstr>
      <vt:lpstr>isejimas i pensija</vt:lpstr>
      <vt:lpstr>isejimas is darbo</vt:lpstr>
      <vt:lpstr>nauji absolventai I pakopa</vt:lpstr>
      <vt:lpstr>nauji absolventai rezidentura</vt:lpstr>
      <vt:lpstr>nauji (ne absol)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MOSTA</dc:creator>
  <cp:lastModifiedBy>Lenovo</cp:lastModifiedBy>
  <cp:lastPrinted>2019-07-12T11:05:36Z</cp:lastPrinted>
  <dcterms:created xsi:type="dcterms:W3CDTF">2018-11-30T08:59:02Z</dcterms:created>
  <dcterms:modified xsi:type="dcterms:W3CDTF">2021-03-08T10:02:15Z</dcterms:modified>
</cp:coreProperties>
</file>